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1355" windowHeight="7455" firstSheet="2" activeTab="5"/>
  </bookViews>
  <sheets>
    <sheet name="quarterly Progress report" sheetId="1" r:id="rId1"/>
    <sheet name="Summary Phy. quarterly " sheetId="4" r:id="rId2"/>
    <sheet name="Quarterly fin. review-detail" sheetId="2" r:id="rId3"/>
    <sheet name="deficit finance" sheetId="6" r:id="rId4"/>
    <sheet name="Summary quarterly financial " sheetId="3" r:id="rId5"/>
    <sheet name="Summary sheet PIA" sheetId="5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D29" i="3"/>
  <c r="E29" s="1"/>
  <c r="D28"/>
  <c r="E28" s="1"/>
  <c r="D27"/>
  <c r="E27" s="1"/>
  <c r="D26"/>
  <c r="E26" s="1"/>
  <c r="D25"/>
  <c r="E25" s="1"/>
  <c r="D24"/>
  <c r="E24" s="1"/>
  <c r="D23"/>
  <c r="E23" s="1"/>
  <c r="C14"/>
  <c r="K8"/>
  <c r="G8"/>
  <c r="C15" s="1"/>
  <c r="D15" s="1"/>
  <c r="F8"/>
  <c r="L7"/>
  <c r="H7"/>
  <c r="L6"/>
  <c r="H6"/>
  <c r="H8" s="1"/>
  <c r="C73" i="6"/>
  <c r="J72"/>
  <c r="J73" s="1"/>
  <c r="P68"/>
  <c r="X67"/>
  <c r="U67"/>
  <c r="T67"/>
  <c r="W67" s="1"/>
  <c r="S67"/>
  <c r="M67"/>
  <c r="K67"/>
  <c r="N67" s="1"/>
  <c r="J67"/>
  <c r="I67"/>
  <c r="F67"/>
  <c r="L67" s="1"/>
  <c r="O67" s="1"/>
  <c r="W66"/>
  <c r="U66"/>
  <c r="X66" s="1"/>
  <c r="T66"/>
  <c r="V66" s="1"/>
  <c r="Y66" s="1"/>
  <c r="S66"/>
  <c r="N66"/>
  <c r="K66"/>
  <c r="J66"/>
  <c r="M66" s="1"/>
  <c r="I66"/>
  <c r="F66"/>
  <c r="L66" s="1"/>
  <c r="O66" s="1"/>
  <c r="X65"/>
  <c r="U65"/>
  <c r="T65"/>
  <c r="W65" s="1"/>
  <c r="S65"/>
  <c r="M65"/>
  <c r="K65"/>
  <c r="N65" s="1"/>
  <c r="J65"/>
  <c r="I65"/>
  <c r="F65"/>
  <c r="L65" s="1"/>
  <c r="O65" s="1"/>
  <c r="W64"/>
  <c r="U64"/>
  <c r="X64" s="1"/>
  <c r="T64"/>
  <c r="V64" s="1"/>
  <c r="Y64" s="1"/>
  <c r="S64"/>
  <c r="N64"/>
  <c r="K64"/>
  <c r="J64"/>
  <c r="M64" s="1"/>
  <c r="I64"/>
  <c r="F64"/>
  <c r="L64" s="1"/>
  <c r="O64" s="1"/>
  <c r="X63"/>
  <c r="U63"/>
  <c r="T63"/>
  <c r="W63" s="1"/>
  <c r="S63"/>
  <c r="M63"/>
  <c r="K63"/>
  <c r="N63" s="1"/>
  <c r="J63"/>
  <c r="I63"/>
  <c r="F63"/>
  <c r="W62"/>
  <c r="U62"/>
  <c r="T62"/>
  <c r="S62"/>
  <c r="R62"/>
  <c r="M62"/>
  <c r="K62"/>
  <c r="N62" s="1"/>
  <c r="J62"/>
  <c r="I62"/>
  <c r="H62"/>
  <c r="F62"/>
  <c r="R61"/>
  <c r="Q61"/>
  <c r="H61"/>
  <c r="G61"/>
  <c r="E61"/>
  <c r="D61"/>
  <c r="C61"/>
  <c r="X60"/>
  <c r="U60"/>
  <c r="T60"/>
  <c r="W60" s="1"/>
  <c r="S60"/>
  <c r="M60"/>
  <c r="K60"/>
  <c r="N60" s="1"/>
  <c r="J60"/>
  <c r="I60"/>
  <c r="F60"/>
  <c r="W59"/>
  <c r="U59"/>
  <c r="X59" s="1"/>
  <c r="T59"/>
  <c r="S59"/>
  <c r="N59"/>
  <c r="K59"/>
  <c r="J59"/>
  <c r="M59" s="1"/>
  <c r="I59"/>
  <c r="F59"/>
  <c r="L59" s="1"/>
  <c r="O59" s="1"/>
  <c r="X58"/>
  <c r="U58"/>
  <c r="T58"/>
  <c r="W58" s="1"/>
  <c r="S58"/>
  <c r="M58"/>
  <c r="K58"/>
  <c r="N58" s="1"/>
  <c r="J58"/>
  <c r="I58"/>
  <c r="F58"/>
  <c r="W57"/>
  <c r="U57"/>
  <c r="X57" s="1"/>
  <c r="T57"/>
  <c r="S57"/>
  <c r="N57"/>
  <c r="K57"/>
  <c r="J57"/>
  <c r="M57" s="1"/>
  <c r="I57"/>
  <c r="F57"/>
  <c r="L57" s="1"/>
  <c r="O57" s="1"/>
  <c r="X56"/>
  <c r="U56"/>
  <c r="T56"/>
  <c r="W56" s="1"/>
  <c r="S56"/>
  <c r="M56"/>
  <c r="K56"/>
  <c r="N56" s="1"/>
  <c r="J56"/>
  <c r="I56"/>
  <c r="F56"/>
  <c r="W55"/>
  <c r="U55"/>
  <c r="X55" s="1"/>
  <c r="T55"/>
  <c r="S55"/>
  <c r="N55"/>
  <c r="K55"/>
  <c r="J55"/>
  <c r="M55" s="1"/>
  <c r="I55"/>
  <c r="F55"/>
  <c r="F53" s="1"/>
  <c r="L53" s="1"/>
  <c r="O53" s="1"/>
  <c r="X54"/>
  <c r="U54"/>
  <c r="T54"/>
  <c r="W54" s="1"/>
  <c r="S54"/>
  <c r="M54"/>
  <c r="K54"/>
  <c r="N54" s="1"/>
  <c r="J54"/>
  <c r="I54"/>
  <c r="F54"/>
  <c r="U53"/>
  <c r="R53"/>
  <c r="Q53"/>
  <c r="T53" s="1"/>
  <c r="J53"/>
  <c r="M53" s="1"/>
  <c r="H53"/>
  <c r="G53"/>
  <c r="I53" s="1"/>
  <c r="E53"/>
  <c r="K53" s="1"/>
  <c r="N53" s="1"/>
  <c r="D53"/>
  <c r="C53"/>
  <c r="W52"/>
  <c r="U52"/>
  <c r="X52" s="1"/>
  <c r="T52"/>
  <c r="V52" s="1"/>
  <c r="Y52" s="1"/>
  <c r="S52"/>
  <c r="N52"/>
  <c r="K52"/>
  <c r="J52"/>
  <c r="M52" s="1"/>
  <c r="I52"/>
  <c r="F52"/>
  <c r="L52" s="1"/>
  <c r="O52" s="1"/>
  <c r="X51"/>
  <c r="U51"/>
  <c r="T51"/>
  <c r="W51" s="1"/>
  <c r="S51"/>
  <c r="M51"/>
  <c r="K51"/>
  <c r="N51" s="1"/>
  <c r="J51"/>
  <c r="I51"/>
  <c r="F51"/>
  <c r="L51" s="1"/>
  <c r="O51" s="1"/>
  <c r="W50"/>
  <c r="U50"/>
  <c r="X50" s="1"/>
  <c r="T50"/>
  <c r="V50" s="1"/>
  <c r="Y50" s="1"/>
  <c r="S50"/>
  <c r="N50"/>
  <c r="K50"/>
  <c r="J50"/>
  <c r="M50" s="1"/>
  <c r="I50"/>
  <c r="F50"/>
  <c r="L50" s="1"/>
  <c r="O50" s="1"/>
  <c r="X49"/>
  <c r="U49"/>
  <c r="T49"/>
  <c r="W49" s="1"/>
  <c r="S49"/>
  <c r="M49"/>
  <c r="K49"/>
  <c r="N49" s="1"/>
  <c r="J49"/>
  <c r="I49"/>
  <c r="F49"/>
  <c r="L49" s="1"/>
  <c r="O49" s="1"/>
  <c r="W48"/>
  <c r="U48"/>
  <c r="X48" s="1"/>
  <c r="T48"/>
  <c r="V48" s="1"/>
  <c r="Y48" s="1"/>
  <c r="S48"/>
  <c r="N48"/>
  <c r="K48"/>
  <c r="J48"/>
  <c r="M48" s="1"/>
  <c r="I48"/>
  <c r="F48"/>
  <c r="L48" s="1"/>
  <c r="O48" s="1"/>
  <c r="X47"/>
  <c r="T47"/>
  <c r="V47" s="1"/>
  <c r="Q47"/>
  <c r="S47" s="1"/>
  <c r="J47"/>
  <c r="M47" s="1"/>
  <c r="H47"/>
  <c r="U47" s="1"/>
  <c r="G47"/>
  <c r="W47" s="1"/>
  <c r="E47"/>
  <c r="K47" s="1"/>
  <c r="N47" s="1"/>
  <c r="D47"/>
  <c r="F47" s="1"/>
  <c r="C47"/>
  <c r="W46"/>
  <c r="U46"/>
  <c r="X46" s="1"/>
  <c r="T46"/>
  <c r="V46" s="1"/>
  <c r="Y46" s="1"/>
  <c r="S46"/>
  <c r="N46"/>
  <c r="K46"/>
  <c r="J46"/>
  <c r="M46" s="1"/>
  <c r="I46"/>
  <c r="F46"/>
  <c r="L46" s="1"/>
  <c r="O46" s="1"/>
  <c r="X45"/>
  <c r="U45"/>
  <c r="T45"/>
  <c r="W45" s="1"/>
  <c r="S45"/>
  <c r="M45"/>
  <c r="K45"/>
  <c r="N45" s="1"/>
  <c r="J45"/>
  <c r="I45"/>
  <c r="F45"/>
  <c r="L45" s="1"/>
  <c r="O45" s="1"/>
  <c r="W44"/>
  <c r="U44"/>
  <c r="X44" s="1"/>
  <c r="T44"/>
  <c r="V44" s="1"/>
  <c r="Y44" s="1"/>
  <c r="S44"/>
  <c r="N44"/>
  <c r="K44"/>
  <c r="J44"/>
  <c r="M44" s="1"/>
  <c r="I44"/>
  <c r="F44"/>
  <c r="L44" s="1"/>
  <c r="O44" s="1"/>
  <c r="X43"/>
  <c r="U43"/>
  <c r="T43"/>
  <c r="W43" s="1"/>
  <c r="S43"/>
  <c r="M43"/>
  <c r="K43"/>
  <c r="N43" s="1"/>
  <c r="J43"/>
  <c r="I43"/>
  <c r="F43"/>
  <c r="L43" s="1"/>
  <c r="O43" s="1"/>
  <c r="W42"/>
  <c r="U42"/>
  <c r="X42" s="1"/>
  <c r="T42"/>
  <c r="V42" s="1"/>
  <c r="Y42" s="1"/>
  <c r="S42"/>
  <c r="N42"/>
  <c r="K42"/>
  <c r="J42"/>
  <c r="M42" s="1"/>
  <c r="I42"/>
  <c r="F42"/>
  <c r="L42" s="1"/>
  <c r="O42" s="1"/>
  <c r="X41"/>
  <c r="U41"/>
  <c r="T41"/>
  <c r="W41" s="1"/>
  <c r="S41"/>
  <c r="M41"/>
  <c r="K41"/>
  <c r="N41" s="1"/>
  <c r="J41"/>
  <c r="I41"/>
  <c r="F41"/>
  <c r="R40"/>
  <c r="Q40"/>
  <c r="T40" s="1"/>
  <c r="H40"/>
  <c r="G40"/>
  <c r="I40" s="1"/>
  <c r="F40"/>
  <c r="L40" s="1"/>
  <c r="O40" s="1"/>
  <c r="E40"/>
  <c r="K40" s="1"/>
  <c r="N40" s="1"/>
  <c r="D40"/>
  <c r="J40" s="1"/>
  <c r="M40" s="1"/>
  <c r="C40"/>
  <c r="W39"/>
  <c r="U39"/>
  <c r="X39" s="1"/>
  <c r="T39"/>
  <c r="S39"/>
  <c r="N39"/>
  <c r="K39"/>
  <c r="J39"/>
  <c r="M39" s="1"/>
  <c r="I39"/>
  <c r="F39"/>
  <c r="L39" s="1"/>
  <c r="O39" s="1"/>
  <c r="X38"/>
  <c r="U38"/>
  <c r="T38"/>
  <c r="W38" s="1"/>
  <c r="S38"/>
  <c r="M38"/>
  <c r="K38"/>
  <c r="N38" s="1"/>
  <c r="J38"/>
  <c r="I38"/>
  <c r="F38"/>
  <c r="W37"/>
  <c r="U37"/>
  <c r="X37" s="1"/>
  <c r="T37"/>
  <c r="S37"/>
  <c r="N37"/>
  <c r="K37"/>
  <c r="J37"/>
  <c r="M37" s="1"/>
  <c r="I37"/>
  <c r="F37"/>
  <c r="L37" s="1"/>
  <c r="O37" s="1"/>
  <c r="X36"/>
  <c r="U36"/>
  <c r="T36"/>
  <c r="W36" s="1"/>
  <c r="S36"/>
  <c r="M36"/>
  <c r="K36"/>
  <c r="N36" s="1"/>
  <c r="J36"/>
  <c r="I36"/>
  <c r="F36"/>
  <c r="W35"/>
  <c r="U35"/>
  <c r="X35" s="1"/>
  <c r="T35"/>
  <c r="S35"/>
  <c r="N35"/>
  <c r="K35"/>
  <c r="J35"/>
  <c r="M35" s="1"/>
  <c r="I35"/>
  <c r="F35"/>
  <c r="L35" s="1"/>
  <c r="O35" s="1"/>
  <c r="X34"/>
  <c r="U34"/>
  <c r="T34"/>
  <c r="W34" s="1"/>
  <c r="S34"/>
  <c r="M34"/>
  <c r="K34"/>
  <c r="N34" s="1"/>
  <c r="J34"/>
  <c r="I34"/>
  <c r="F34"/>
  <c r="W33"/>
  <c r="U33"/>
  <c r="X33" s="1"/>
  <c r="T33"/>
  <c r="S33"/>
  <c r="N33"/>
  <c r="K33"/>
  <c r="J33"/>
  <c r="M33" s="1"/>
  <c r="I33"/>
  <c r="F33"/>
  <c r="L33" s="1"/>
  <c r="O33" s="1"/>
  <c r="X32"/>
  <c r="U32"/>
  <c r="T32"/>
  <c r="W32" s="1"/>
  <c r="S32"/>
  <c r="M32"/>
  <c r="K32"/>
  <c r="N32" s="1"/>
  <c r="J32"/>
  <c r="I32"/>
  <c r="F32"/>
  <c r="W31"/>
  <c r="U31"/>
  <c r="X31" s="1"/>
  <c r="T31"/>
  <c r="S31"/>
  <c r="N31"/>
  <c r="K31"/>
  <c r="J31"/>
  <c r="M31" s="1"/>
  <c r="I31"/>
  <c r="F31"/>
  <c r="L31" s="1"/>
  <c r="O31" s="1"/>
  <c r="X30"/>
  <c r="U30"/>
  <c r="T30"/>
  <c r="W30" s="1"/>
  <c r="S30"/>
  <c r="M30"/>
  <c r="K30"/>
  <c r="N30" s="1"/>
  <c r="J30"/>
  <c r="I30"/>
  <c r="F30"/>
  <c r="W29"/>
  <c r="U29"/>
  <c r="X29" s="1"/>
  <c r="T29"/>
  <c r="S29"/>
  <c r="N29"/>
  <c r="K29"/>
  <c r="J29"/>
  <c r="M29" s="1"/>
  <c r="I29"/>
  <c r="F29"/>
  <c r="L29" s="1"/>
  <c r="O29" s="1"/>
  <c r="X28"/>
  <c r="U28"/>
  <c r="T28"/>
  <c r="W28" s="1"/>
  <c r="S28"/>
  <c r="M28"/>
  <c r="K28"/>
  <c r="N28" s="1"/>
  <c r="J28"/>
  <c r="I28"/>
  <c r="F28"/>
  <c r="W27"/>
  <c r="U27"/>
  <c r="X27" s="1"/>
  <c r="T27"/>
  <c r="S27"/>
  <c r="N27"/>
  <c r="K27"/>
  <c r="J27"/>
  <c r="M27" s="1"/>
  <c r="I27"/>
  <c r="F27"/>
  <c r="F25" s="1"/>
  <c r="L25" s="1"/>
  <c r="O25" s="1"/>
  <c r="X26"/>
  <c r="U26"/>
  <c r="T26"/>
  <c r="W26" s="1"/>
  <c r="S26"/>
  <c r="M26"/>
  <c r="K26"/>
  <c r="N26" s="1"/>
  <c r="J26"/>
  <c r="I26"/>
  <c r="F26"/>
  <c r="U25"/>
  <c r="R25"/>
  <c r="Q25"/>
  <c r="T25" s="1"/>
  <c r="J25"/>
  <c r="M25" s="1"/>
  <c r="H25"/>
  <c r="G25"/>
  <c r="I25" s="1"/>
  <c r="E25"/>
  <c r="K25" s="1"/>
  <c r="N25" s="1"/>
  <c r="D25"/>
  <c r="C25"/>
  <c r="W24"/>
  <c r="U24"/>
  <c r="X24" s="1"/>
  <c r="T24"/>
  <c r="V24" s="1"/>
  <c r="Y24" s="1"/>
  <c r="S24"/>
  <c r="N24"/>
  <c r="K24"/>
  <c r="J24"/>
  <c r="M24" s="1"/>
  <c r="I24"/>
  <c r="F24"/>
  <c r="L24" s="1"/>
  <c r="O24" s="1"/>
  <c r="X23"/>
  <c r="U23"/>
  <c r="T23"/>
  <c r="W23" s="1"/>
  <c r="S23"/>
  <c r="M23"/>
  <c r="K23"/>
  <c r="N23" s="1"/>
  <c r="J23"/>
  <c r="I23"/>
  <c r="F23"/>
  <c r="L23" s="1"/>
  <c r="O23" s="1"/>
  <c r="W22"/>
  <c r="U22"/>
  <c r="X22" s="1"/>
  <c r="T22"/>
  <c r="V22" s="1"/>
  <c r="Y22" s="1"/>
  <c r="S22"/>
  <c r="N22"/>
  <c r="K22"/>
  <c r="J22"/>
  <c r="M22" s="1"/>
  <c r="I22"/>
  <c r="F22"/>
  <c r="L22" s="1"/>
  <c r="O22" s="1"/>
  <c r="X21"/>
  <c r="U21"/>
  <c r="T21"/>
  <c r="W21" s="1"/>
  <c r="S21"/>
  <c r="M21"/>
  <c r="K21"/>
  <c r="N21" s="1"/>
  <c r="J21"/>
  <c r="I21"/>
  <c r="F21"/>
  <c r="L21" s="1"/>
  <c r="O21" s="1"/>
  <c r="W20"/>
  <c r="U20"/>
  <c r="X20" s="1"/>
  <c r="T20"/>
  <c r="V20" s="1"/>
  <c r="Y20" s="1"/>
  <c r="S20"/>
  <c r="N20"/>
  <c r="K20"/>
  <c r="J20"/>
  <c r="M20" s="1"/>
  <c r="I20"/>
  <c r="F20"/>
  <c r="F19" s="1"/>
  <c r="X19"/>
  <c r="R19"/>
  <c r="Q19"/>
  <c r="S19" s="1"/>
  <c r="H19"/>
  <c r="U19" s="1"/>
  <c r="G19"/>
  <c r="E19"/>
  <c r="K19" s="1"/>
  <c r="N19" s="1"/>
  <c r="D19"/>
  <c r="J19" s="1"/>
  <c r="M19" s="1"/>
  <c r="C19"/>
  <c r="X18"/>
  <c r="U18"/>
  <c r="T18"/>
  <c r="W18" s="1"/>
  <c r="S18"/>
  <c r="M18"/>
  <c r="K18"/>
  <c r="N18" s="1"/>
  <c r="J18"/>
  <c r="I18"/>
  <c r="F18"/>
  <c r="L18" s="1"/>
  <c r="O18" s="1"/>
  <c r="W17"/>
  <c r="U17"/>
  <c r="X17" s="1"/>
  <c r="T17"/>
  <c r="V17" s="1"/>
  <c r="Y17" s="1"/>
  <c r="S17"/>
  <c r="N17"/>
  <c r="K17"/>
  <c r="J17"/>
  <c r="M17" s="1"/>
  <c r="I17"/>
  <c r="F17"/>
  <c r="L17" s="1"/>
  <c r="O17" s="1"/>
  <c r="X16"/>
  <c r="U16"/>
  <c r="T16"/>
  <c r="W16" s="1"/>
  <c r="S16"/>
  <c r="M16"/>
  <c r="K16"/>
  <c r="N16" s="1"/>
  <c r="J16"/>
  <c r="I16"/>
  <c r="F16"/>
  <c r="L16" s="1"/>
  <c r="O16" s="1"/>
  <c r="W15"/>
  <c r="U15"/>
  <c r="X15" s="1"/>
  <c r="T15"/>
  <c r="V15" s="1"/>
  <c r="Y15" s="1"/>
  <c r="S15"/>
  <c r="N15"/>
  <c r="K15"/>
  <c r="J15"/>
  <c r="M15" s="1"/>
  <c r="I15"/>
  <c r="F15"/>
  <c r="L15" s="1"/>
  <c r="O15" s="1"/>
  <c r="X14"/>
  <c r="U14"/>
  <c r="T14"/>
  <c r="W14" s="1"/>
  <c r="S14"/>
  <c r="M14"/>
  <c r="K14"/>
  <c r="N14" s="1"/>
  <c r="J14"/>
  <c r="I14"/>
  <c r="F14"/>
  <c r="L14" s="1"/>
  <c r="O14" s="1"/>
  <c r="W13"/>
  <c r="U13"/>
  <c r="X13" s="1"/>
  <c r="T13"/>
  <c r="V13" s="1"/>
  <c r="Y13" s="1"/>
  <c r="S13"/>
  <c r="N13"/>
  <c r="K13"/>
  <c r="J13"/>
  <c r="M13" s="1"/>
  <c r="I13"/>
  <c r="F13"/>
  <c r="L13" s="1"/>
  <c r="O13" s="1"/>
  <c r="R12"/>
  <c r="Q12"/>
  <c r="S12" s="1"/>
  <c r="H12"/>
  <c r="U12" s="1"/>
  <c r="G12"/>
  <c r="F12"/>
  <c r="E12"/>
  <c r="K12" s="1"/>
  <c r="N12" s="1"/>
  <c r="D12"/>
  <c r="J12" s="1"/>
  <c r="M12" s="1"/>
  <c r="C12"/>
  <c r="L8" i="3" l="1"/>
  <c r="C16"/>
  <c r="D16" s="1"/>
  <c r="D14"/>
  <c r="L62" i="6"/>
  <c r="O62" s="1"/>
  <c r="F61"/>
  <c r="I12"/>
  <c r="Y12" s="1"/>
  <c r="T12"/>
  <c r="V12" s="1"/>
  <c r="X12"/>
  <c r="I19"/>
  <c r="Y19" s="1"/>
  <c r="T19"/>
  <c r="V19" s="1"/>
  <c r="Y26"/>
  <c r="V26"/>
  <c r="L27"/>
  <c r="O27" s="1"/>
  <c r="V28"/>
  <c r="Y28" s="1"/>
  <c r="V30"/>
  <c r="Y30" s="1"/>
  <c r="V32"/>
  <c r="Y32" s="1"/>
  <c r="V34"/>
  <c r="Y34" s="1"/>
  <c r="V36"/>
  <c r="Y36" s="1"/>
  <c r="V38"/>
  <c r="Y38" s="1"/>
  <c r="S40"/>
  <c r="W40"/>
  <c r="L41"/>
  <c r="O41" s="1"/>
  <c r="Y54"/>
  <c r="V54"/>
  <c r="L55"/>
  <c r="O55" s="1"/>
  <c r="V56"/>
  <c r="Y56" s="1"/>
  <c r="V58"/>
  <c r="Y58" s="1"/>
  <c r="V60"/>
  <c r="Y60" s="1"/>
  <c r="C68"/>
  <c r="E68"/>
  <c r="H68"/>
  <c r="C74" s="1"/>
  <c r="K61"/>
  <c r="R68"/>
  <c r="Y63"/>
  <c r="V63"/>
  <c r="Y65"/>
  <c r="V65"/>
  <c r="Y67"/>
  <c r="V67"/>
  <c r="C75"/>
  <c r="G68"/>
  <c r="V14"/>
  <c r="Y14" s="1"/>
  <c r="V16"/>
  <c r="Y16" s="1"/>
  <c r="V18"/>
  <c r="Y18" s="1"/>
  <c r="L19"/>
  <c r="O19" s="1"/>
  <c r="L20"/>
  <c r="O20" s="1"/>
  <c r="V21"/>
  <c r="Y21" s="1"/>
  <c r="V23"/>
  <c r="Y23" s="1"/>
  <c r="X25"/>
  <c r="V25"/>
  <c r="Y25" s="1"/>
  <c r="S25"/>
  <c r="W25"/>
  <c r="L26"/>
  <c r="O26" s="1"/>
  <c r="V27"/>
  <c r="Y27" s="1"/>
  <c r="L28"/>
  <c r="O28" s="1"/>
  <c r="V29"/>
  <c r="Y29" s="1"/>
  <c r="L30"/>
  <c r="O30" s="1"/>
  <c r="V31"/>
  <c r="Y31" s="1"/>
  <c r="L32"/>
  <c r="O32" s="1"/>
  <c r="V33"/>
  <c r="Y33" s="1"/>
  <c r="L34"/>
  <c r="O34" s="1"/>
  <c r="V35"/>
  <c r="Y35" s="1"/>
  <c r="L36"/>
  <c r="O36" s="1"/>
  <c r="V37"/>
  <c r="Y37" s="1"/>
  <c r="L38"/>
  <c r="O38" s="1"/>
  <c r="V39"/>
  <c r="Y39" s="1"/>
  <c r="U40"/>
  <c r="V40" s="1"/>
  <c r="Y40" s="1"/>
  <c r="Y41"/>
  <c r="V41"/>
  <c r="Y43"/>
  <c r="V43"/>
  <c r="Y45"/>
  <c r="V45"/>
  <c r="Y49"/>
  <c r="V49"/>
  <c r="Y51"/>
  <c r="V51"/>
  <c r="X53"/>
  <c r="V53"/>
  <c r="Y53" s="1"/>
  <c r="S53"/>
  <c r="W53"/>
  <c r="L54"/>
  <c r="O54" s="1"/>
  <c r="V55"/>
  <c r="Y55" s="1"/>
  <c r="L56"/>
  <c r="O56" s="1"/>
  <c r="V57"/>
  <c r="Y57" s="1"/>
  <c r="L58"/>
  <c r="O58" s="1"/>
  <c r="V59"/>
  <c r="Y59" s="1"/>
  <c r="L60"/>
  <c r="O60" s="1"/>
  <c r="D68"/>
  <c r="I61"/>
  <c r="Q68"/>
  <c r="T61"/>
  <c r="X62"/>
  <c r="V62"/>
  <c r="Y62" s="1"/>
  <c r="L63"/>
  <c r="O63" s="1"/>
  <c r="I47"/>
  <c r="Y47" s="1"/>
  <c r="J61"/>
  <c r="S61"/>
  <c r="S68" s="1"/>
  <c r="U61"/>
  <c r="I68" l="1"/>
  <c r="U68"/>
  <c r="X61"/>
  <c r="X68" s="1"/>
  <c r="J68"/>
  <c r="M61"/>
  <c r="M68" s="1"/>
  <c r="X40"/>
  <c r="W19"/>
  <c r="W12"/>
  <c r="L12"/>
  <c r="O12" s="1"/>
  <c r="T68"/>
  <c r="V61"/>
  <c r="V68" s="1"/>
  <c r="K68"/>
  <c r="N61"/>
  <c r="N68" s="1"/>
  <c r="F68"/>
  <c r="L61"/>
  <c r="W61"/>
  <c r="L47"/>
  <c r="O47" s="1"/>
  <c r="W68" l="1"/>
  <c r="L68"/>
  <c r="O61"/>
  <c r="O68" s="1"/>
  <c r="Y61"/>
  <c r="Y68" s="1"/>
  <c r="L14" i="1" l="1"/>
  <c r="L15"/>
  <c r="L16"/>
  <c r="L17"/>
  <c r="L18"/>
  <c r="I14"/>
  <c r="I15"/>
  <c r="I16"/>
  <c r="I17"/>
  <c r="I18"/>
  <c r="I77"/>
  <c r="I78"/>
  <c r="I79"/>
  <c r="I80"/>
  <c r="I81"/>
  <c r="I82"/>
  <c r="J72"/>
  <c r="J73"/>
  <c r="J74"/>
  <c r="F73" l="1"/>
  <c r="F74"/>
  <c r="F75"/>
  <c r="F76"/>
  <c r="F77"/>
  <c r="F78"/>
  <c r="F79"/>
  <c r="F80"/>
  <c r="F81"/>
  <c r="F82"/>
  <c r="C52" i="2"/>
  <c r="C59" s="1"/>
  <c r="C44"/>
  <c r="C38"/>
  <c r="C31"/>
  <c r="C16"/>
  <c r="C10"/>
  <c r="C3"/>
  <c r="F58"/>
  <c r="I58" s="1"/>
  <c r="J58" s="1"/>
  <c r="E58"/>
  <c r="F57"/>
  <c r="H57" s="1"/>
  <c r="E57"/>
  <c r="F56"/>
  <c r="I56" s="1"/>
  <c r="J56" s="1"/>
  <c r="E56"/>
  <c r="F55"/>
  <c r="H55" s="1"/>
  <c r="E55"/>
  <c r="H54"/>
  <c r="F54"/>
  <c r="I54" s="1"/>
  <c r="J54" s="1"/>
  <c r="E54"/>
  <c r="F53"/>
  <c r="H53" s="1"/>
  <c r="E53"/>
  <c r="G52"/>
  <c r="G59" s="1"/>
  <c r="D52"/>
  <c r="E52" s="1"/>
  <c r="F51"/>
  <c r="I51" s="1"/>
  <c r="J51" s="1"/>
  <c r="E51"/>
  <c r="F50"/>
  <c r="H50" s="1"/>
  <c r="E50"/>
  <c r="F49"/>
  <c r="I49" s="1"/>
  <c r="J49" s="1"/>
  <c r="E49"/>
  <c r="F48"/>
  <c r="H48" s="1"/>
  <c r="E48"/>
  <c r="F47"/>
  <c r="I47" s="1"/>
  <c r="J47" s="1"/>
  <c r="E47"/>
  <c r="F46"/>
  <c r="H46" s="1"/>
  <c r="E46"/>
  <c r="F45"/>
  <c r="I45" s="1"/>
  <c r="J45" s="1"/>
  <c r="E45"/>
  <c r="G44"/>
  <c r="D44"/>
  <c r="E44" s="1"/>
  <c r="F44"/>
  <c r="I44" s="1"/>
  <c r="J44" s="1"/>
  <c r="F43"/>
  <c r="H43" s="1"/>
  <c r="E43"/>
  <c r="F42"/>
  <c r="I42" s="1"/>
  <c r="J42" s="1"/>
  <c r="E42"/>
  <c r="F41"/>
  <c r="H41" s="1"/>
  <c r="E41"/>
  <c r="F40"/>
  <c r="I40" s="1"/>
  <c r="J40" s="1"/>
  <c r="E40"/>
  <c r="F39"/>
  <c r="H39" s="1"/>
  <c r="E39"/>
  <c r="G38"/>
  <c r="D38"/>
  <c r="E38"/>
  <c r="F37"/>
  <c r="I37" s="1"/>
  <c r="J37" s="1"/>
  <c r="E37"/>
  <c r="F36"/>
  <c r="H36" s="1"/>
  <c r="E36"/>
  <c r="F35"/>
  <c r="I35" s="1"/>
  <c r="J35" s="1"/>
  <c r="E35"/>
  <c r="H34"/>
  <c r="F34"/>
  <c r="I34" s="1"/>
  <c r="J34" s="1"/>
  <c r="E34"/>
  <c r="F33"/>
  <c r="I33" s="1"/>
  <c r="J33" s="1"/>
  <c r="E33"/>
  <c r="F32"/>
  <c r="I32" s="1"/>
  <c r="J32" s="1"/>
  <c r="E32"/>
  <c r="G31"/>
  <c r="D31"/>
  <c r="E31"/>
  <c r="F30"/>
  <c r="I30" s="1"/>
  <c r="J30" s="1"/>
  <c r="E30"/>
  <c r="F29"/>
  <c r="I29" s="1"/>
  <c r="J29" s="1"/>
  <c r="E29"/>
  <c r="F28"/>
  <c r="I28" s="1"/>
  <c r="J28" s="1"/>
  <c r="E28"/>
  <c r="H27"/>
  <c r="F27"/>
  <c r="I27" s="1"/>
  <c r="J27" s="1"/>
  <c r="E27"/>
  <c r="F26"/>
  <c r="I26" s="1"/>
  <c r="J26" s="1"/>
  <c r="E26"/>
  <c r="F25"/>
  <c r="I25" s="1"/>
  <c r="J25" s="1"/>
  <c r="E25"/>
  <c r="F24"/>
  <c r="I24" s="1"/>
  <c r="J24" s="1"/>
  <c r="E24"/>
  <c r="H23"/>
  <c r="F23"/>
  <c r="I23" s="1"/>
  <c r="J23" s="1"/>
  <c r="E23"/>
  <c r="F22"/>
  <c r="I22" s="1"/>
  <c r="J22" s="1"/>
  <c r="E22"/>
  <c r="F21"/>
  <c r="I21" s="1"/>
  <c r="J21" s="1"/>
  <c r="E21"/>
  <c r="F20"/>
  <c r="I20" s="1"/>
  <c r="J20" s="1"/>
  <c r="E20"/>
  <c r="H19"/>
  <c r="F19"/>
  <c r="I19" s="1"/>
  <c r="J19" s="1"/>
  <c r="E19"/>
  <c r="F18"/>
  <c r="I18" s="1"/>
  <c r="J18" s="1"/>
  <c r="E18"/>
  <c r="F17"/>
  <c r="I17" s="1"/>
  <c r="J17" s="1"/>
  <c r="E17"/>
  <c r="G16"/>
  <c r="D16"/>
  <c r="E16"/>
  <c r="F15"/>
  <c r="I15" s="1"/>
  <c r="J15" s="1"/>
  <c r="E15"/>
  <c r="F14"/>
  <c r="I14" s="1"/>
  <c r="J14" s="1"/>
  <c r="E14"/>
  <c r="F13"/>
  <c r="I13" s="1"/>
  <c r="J13" s="1"/>
  <c r="E13"/>
  <c r="H12"/>
  <c r="F12"/>
  <c r="I12" s="1"/>
  <c r="J12" s="1"/>
  <c r="E12"/>
  <c r="F11"/>
  <c r="I11" s="1"/>
  <c r="J11" s="1"/>
  <c r="E11"/>
  <c r="G10"/>
  <c r="D10"/>
  <c r="F10" s="1"/>
  <c r="F9"/>
  <c r="I9" s="1"/>
  <c r="J9" s="1"/>
  <c r="E9"/>
  <c r="F8"/>
  <c r="I8" s="1"/>
  <c r="J8" s="1"/>
  <c r="E8"/>
  <c r="H7"/>
  <c r="F7"/>
  <c r="I7" s="1"/>
  <c r="J7" s="1"/>
  <c r="E7"/>
  <c r="F6"/>
  <c r="I6" s="1"/>
  <c r="J6" s="1"/>
  <c r="E6"/>
  <c r="F5"/>
  <c r="I5" s="1"/>
  <c r="J5" s="1"/>
  <c r="E5"/>
  <c r="F4"/>
  <c r="I4" s="1"/>
  <c r="J4" s="1"/>
  <c r="E4"/>
  <c r="G3"/>
  <c r="D3"/>
  <c r="F3" s="1"/>
  <c r="K82" i="1"/>
  <c r="K83"/>
  <c r="J82"/>
  <c r="J75"/>
  <c r="J76"/>
  <c r="J77"/>
  <c r="J78"/>
  <c r="J79"/>
  <c r="J80"/>
  <c r="J81"/>
  <c r="J83"/>
  <c r="L83" s="1"/>
  <c r="L82"/>
  <c r="K76"/>
  <c r="K77"/>
  <c r="L77" s="1"/>
  <c r="K78"/>
  <c r="K79"/>
  <c r="K80"/>
  <c r="K81"/>
  <c r="L81" s="1"/>
  <c r="I76"/>
  <c r="I75"/>
  <c r="K75"/>
  <c r="H109"/>
  <c r="E109"/>
  <c r="K32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84"/>
  <c r="K85"/>
  <c r="K86"/>
  <c r="K87"/>
  <c r="K88"/>
  <c r="K89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L68" s="1"/>
  <c r="J69"/>
  <c r="L69" s="1"/>
  <c r="J70"/>
  <c r="J71"/>
  <c r="J84"/>
  <c r="J85"/>
  <c r="L85" s="1"/>
  <c r="J86"/>
  <c r="J87"/>
  <c r="L87" s="1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20"/>
  <c r="J21"/>
  <c r="J22"/>
  <c r="J23"/>
  <c r="J24"/>
  <c r="J19"/>
  <c r="J14"/>
  <c r="J15"/>
  <c r="J16"/>
  <c r="J17"/>
  <c r="J18"/>
  <c r="K25"/>
  <c r="K26"/>
  <c r="K27"/>
  <c r="K28"/>
  <c r="K29"/>
  <c r="K30"/>
  <c r="K31"/>
  <c r="H19"/>
  <c r="E19"/>
  <c r="I24"/>
  <c r="F24"/>
  <c r="K24"/>
  <c r="L24" s="1"/>
  <c r="K23"/>
  <c r="K22"/>
  <c r="K21"/>
  <c r="K20"/>
  <c r="L75" l="1"/>
  <c r="L119"/>
  <c r="L117"/>
  <c r="L115"/>
  <c r="L113"/>
  <c r="L111"/>
  <c r="L109"/>
  <c r="L107"/>
  <c r="L105"/>
  <c r="L103"/>
  <c r="L101"/>
  <c r="L99"/>
  <c r="L97"/>
  <c r="L95"/>
  <c r="L93"/>
  <c r="L91"/>
  <c r="L88"/>
  <c r="L86"/>
  <c r="L84"/>
  <c r="L120"/>
  <c r="L118"/>
  <c r="L116"/>
  <c r="L114"/>
  <c r="L112"/>
  <c r="L110"/>
  <c r="L106"/>
  <c r="L104"/>
  <c r="L102"/>
  <c r="L100"/>
  <c r="L98"/>
  <c r="L96"/>
  <c r="L94"/>
  <c r="L92"/>
  <c r="L89"/>
  <c r="L74"/>
  <c r="L80"/>
  <c r="L76"/>
  <c r="L108"/>
  <c r="L79"/>
  <c r="L70"/>
  <c r="L78"/>
  <c r="H56" i="2"/>
  <c r="H5"/>
  <c r="H9"/>
  <c r="H14"/>
  <c r="H17"/>
  <c r="H21"/>
  <c r="H25"/>
  <c r="H29"/>
  <c r="H32"/>
  <c r="H3"/>
  <c r="I3"/>
  <c r="J3" s="1"/>
  <c r="H10"/>
  <c r="I10"/>
  <c r="J10" s="1"/>
  <c r="H44"/>
  <c r="E3"/>
  <c r="H4"/>
  <c r="H6"/>
  <c r="H8"/>
  <c r="E10"/>
  <c r="H11"/>
  <c r="H13"/>
  <c r="H15"/>
  <c r="F16"/>
  <c r="I16" s="1"/>
  <c r="J16" s="1"/>
  <c r="H18"/>
  <c r="H20"/>
  <c r="H22"/>
  <c r="H24"/>
  <c r="H26"/>
  <c r="H28"/>
  <c r="H30"/>
  <c r="F31"/>
  <c r="I31" s="1"/>
  <c r="J31" s="1"/>
  <c r="H33"/>
  <c r="H35"/>
  <c r="I36"/>
  <c r="J36" s="1"/>
  <c r="H37"/>
  <c r="F38"/>
  <c r="I38" s="1"/>
  <c r="J38" s="1"/>
  <c r="I39"/>
  <c r="J39" s="1"/>
  <c r="H40"/>
  <c r="I41"/>
  <c r="J41" s="1"/>
  <c r="H42"/>
  <c r="I43"/>
  <c r="J43" s="1"/>
  <c r="H45"/>
  <c r="I46"/>
  <c r="J46" s="1"/>
  <c r="H47"/>
  <c r="I48"/>
  <c r="J48" s="1"/>
  <c r="H49"/>
  <c r="I50"/>
  <c r="J50" s="1"/>
  <c r="H51"/>
  <c r="F52"/>
  <c r="I52" s="1"/>
  <c r="J52" s="1"/>
  <c r="I53"/>
  <c r="J53" s="1"/>
  <c r="I55"/>
  <c r="J55" s="1"/>
  <c r="I57"/>
  <c r="J57" s="1"/>
  <c r="H58"/>
  <c r="D59"/>
  <c r="E59" s="1"/>
  <c r="K19" i="1"/>
  <c r="H31" i="2" l="1"/>
  <c r="H38"/>
  <c r="H52"/>
  <c r="H16"/>
  <c r="F59"/>
  <c r="K14" i="1"/>
  <c r="K15"/>
  <c r="K16"/>
  <c r="K17"/>
  <c r="K18"/>
  <c r="F18"/>
  <c r="K13"/>
  <c r="J13"/>
  <c r="I59" i="2" l="1"/>
  <c r="J59" s="1"/>
  <c r="H59"/>
  <c r="L26" i="1"/>
  <c r="L27"/>
  <c r="L28"/>
  <c r="I26"/>
  <c r="I27"/>
  <c r="I28"/>
  <c r="F26"/>
  <c r="F27"/>
  <c r="F28"/>
  <c r="L13"/>
  <c r="E7" i="4" s="1"/>
  <c r="I13" i="1"/>
  <c r="D7" i="4" s="1"/>
  <c r="F13" i="1"/>
  <c r="F14"/>
  <c r="F15"/>
  <c r="F16"/>
  <c r="F17"/>
  <c r="L59"/>
  <c r="L60"/>
  <c r="L61"/>
  <c r="L63"/>
  <c r="L64"/>
  <c r="L65"/>
  <c r="L66"/>
  <c r="L67"/>
  <c r="L71"/>
  <c r="L72"/>
  <c r="L73"/>
  <c r="E17" i="4"/>
  <c r="E18"/>
  <c r="E19"/>
  <c r="E16"/>
  <c r="L52" i="1"/>
  <c r="E11" i="4" s="1"/>
  <c r="L53" i="1"/>
  <c r="E12" i="4" s="1"/>
  <c r="L54" i="1"/>
  <c r="L55"/>
  <c r="E13" i="4" s="1"/>
  <c r="L56" i="1"/>
  <c r="E14" i="4" s="1"/>
  <c r="L57" i="1"/>
  <c r="E15" i="4" s="1"/>
  <c r="L45" i="1"/>
  <c r="L46"/>
  <c r="E8" i="4" s="1"/>
  <c r="L47" i="1"/>
  <c r="L48"/>
  <c r="L44"/>
  <c r="L20"/>
  <c r="L21"/>
  <c r="L22"/>
  <c r="L23"/>
  <c r="L25"/>
  <c r="L29"/>
  <c r="L30"/>
  <c r="L31"/>
  <c r="L32"/>
  <c r="L35"/>
  <c r="L36"/>
  <c r="E10" i="4" s="1"/>
  <c r="L37" i="1"/>
  <c r="L38"/>
  <c r="L40"/>
  <c r="L41"/>
  <c r="L42"/>
  <c r="L43"/>
  <c r="I114"/>
  <c r="I115"/>
  <c r="I116"/>
  <c r="I117"/>
  <c r="I118"/>
  <c r="I119"/>
  <c r="I120"/>
  <c r="I108"/>
  <c r="D16" i="4" s="1"/>
  <c r="I109" i="1"/>
  <c r="I110"/>
  <c r="I111"/>
  <c r="I102"/>
  <c r="I103"/>
  <c r="I104"/>
  <c r="I105"/>
  <c r="I95"/>
  <c r="I96"/>
  <c r="I97"/>
  <c r="I98"/>
  <c r="I84"/>
  <c r="D17" i="4"/>
  <c r="I85" i="1"/>
  <c r="D18" i="4"/>
  <c r="I86" i="1"/>
  <c r="I87"/>
  <c r="I88"/>
  <c r="I89"/>
  <c r="I91"/>
  <c r="I92"/>
  <c r="D19" i="4" s="1"/>
  <c r="I70" i="1"/>
  <c r="I71"/>
  <c r="I72"/>
  <c r="I73"/>
  <c r="I74"/>
  <c r="I59"/>
  <c r="I60"/>
  <c r="I61"/>
  <c r="I63"/>
  <c r="I64"/>
  <c r="I65"/>
  <c r="I66"/>
  <c r="I67"/>
  <c r="I53"/>
  <c r="D12" i="4" s="1"/>
  <c r="I54" i="1"/>
  <c r="I55"/>
  <c r="D13" i="4" s="1"/>
  <c r="I56" i="1"/>
  <c r="D14" i="4" s="1"/>
  <c r="I57" i="1"/>
  <c r="D15" i="4" s="1"/>
  <c r="I52" i="1"/>
  <c r="D11" i="4" s="1"/>
  <c r="I40" i="1"/>
  <c r="I41"/>
  <c r="I42"/>
  <c r="I43"/>
  <c r="I44"/>
  <c r="I45"/>
  <c r="I46"/>
  <c r="D8" i="4" s="1"/>
  <c r="I47" i="1"/>
  <c r="I48"/>
  <c r="I36"/>
  <c r="D10" i="4" s="1"/>
  <c r="I37" i="1"/>
  <c r="I38"/>
  <c r="I20"/>
  <c r="I21"/>
  <c r="I22"/>
  <c r="I23"/>
  <c r="I25"/>
  <c r="I29"/>
  <c r="I30"/>
  <c r="I31"/>
  <c r="I32"/>
  <c r="I35"/>
  <c r="F45"/>
  <c r="F46"/>
  <c r="F47"/>
  <c r="F48"/>
  <c r="F52"/>
  <c r="F53"/>
  <c r="F54"/>
  <c r="F55"/>
  <c r="F56"/>
  <c r="F57"/>
  <c r="F59"/>
  <c r="F60"/>
  <c r="F61"/>
  <c r="F63"/>
  <c r="F64"/>
  <c r="F65"/>
  <c r="F66"/>
  <c r="F67"/>
  <c r="F70"/>
  <c r="F71"/>
  <c r="F72"/>
  <c r="F84"/>
  <c r="F85"/>
  <c r="F86"/>
  <c r="F87"/>
  <c r="F88"/>
  <c r="F89"/>
  <c r="F90"/>
  <c r="F91"/>
  <c r="F92"/>
  <c r="F95"/>
  <c r="F96"/>
  <c r="F97"/>
  <c r="F98"/>
  <c r="F102"/>
  <c r="F103"/>
  <c r="F104"/>
  <c r="F105"/>
  <c r="F108"/>
  <c r="F109"/>
  <c r="F110"/>
  <c r="F111"/>
  <c r="F114"/>
  <c r="F115"/>
  <c r="F116"/>
  <c r="F117"/>
  <c r="F118"/>
  <c r="F119"/>
  <c r="F120"/>
  <c r="F36"/>
  <c r="F37"/>
  <c r="F38"/>
  <c r="F41"/>
  <c r="F42"/>
  <c r="F43"/>
  <c r="F44"/>
  <c r="F29"/>
  <c r="F30"/>
  <c r="F31"/>
  <c r="F32"/>
  <c r="F33"/>
  <c r="F35"/>
  <c r="F25"/>
  <c r="F20"/>
  <c r="F21"/>
  <c r="F22"/>
  <c r="F23"/>
  <c r="L19"/>
  <c r="E9" i="4" s="1"/>
  <c r="I19" i="1"/>
  <c r="D9" i="4" s="1"/>
  <c r="F19" i="1"/>
  <c r="H90"/>
  <c r="H33"/>
  <c r="K33" s="1"/>
  <c r="L33" s="1"/>
  <c r="I90" l="1"/>
  <c r="K90"/>
  <c r="L90" s="1"/>
  <c r="I33"/>
</calcChain>
</file>

<file path=xl/comments1.xml><?xml version="1.0" encoding="utf-8"?>
<comments xmlns="http://schemas.openxmlformats.org/spreadsheetml/2006/main">
  <authors>
    <author>Compaq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Do mention the date of reporting</t>
        </r>
      </text>
    </comment>
  </commentList>
</comments>
</file>

<file path=xl/comments2.xml><?xml version="1.0" encoding="utf-8"?>
<comments xmlns="http://schemas.openxmlformats.org/spreadsheetml/2006/main">
  <authors>
    <author>Compaq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Please fill the heads which are relevant to you at a given point of time according to the timeline submitted by you as per proposal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Please provide the total amount here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add the other relevant fields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total amount here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insert the relevant fields here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11"/>
            <color indexed="81"/>
            <rFont val="Tahoma"/>
            <family val="2"/>
          </rPr>
          <t xml:space="preserve">
Please provide the total amount here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total amount here.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insert the relevant fields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total amount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11"/>
            <color indexed="81"/>
            <rFont val="Tahoma"/>
            <family val="2"/>
          </rPr>
          <t xml:space="preserve">
please insert the relevant fields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Please give the total amount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Please give the total amount </t>
        </r>
      </text>
    </comment>
  </commentList>
</comments>
</file>

<file path=xl/comments3.xml><?xml version="1.0" encoding="utf-8"?>
<comments xmlns="http://schemas.openxmlformats.org/spreadsheetml/2006/main">
  <authors>
    <author>Compaq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Please fill the heads which are relevant to you at a given point of time according to the timeline submitted by you as per proposal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Please provide the total amount here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add the other relevant fields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total amount here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insert the relevant fields here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11"/>
            <color indexed="81"/>
            <rFont val="Tahoma"/>
            <family val="2"/>
          </rPr>
          <t xml:space="preserve">
Please provide the total amount here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total amount here.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insert the relevant fields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total amount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11"/>
            <color indexed="81"/>
            <rFont val="Tahoma"/>
            <family val="2"/>
          </rPr>
          <t xml:space="preserve">
please insert the relevant fields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Please give the total amount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Please give the total amount </t>
        </r>
      </text>
    </comment>
  </commentList>
</comments>
</file>

<file path=xl/comments4.xml><?xml version="1.0" encoding="utf-8"?>
<comments xmlns="http://schemas.openxmlformats.org/spreadsheetml/2006/main">
  <authors>
    <author>Compaq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Please add rows in case of requirement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Compaq:</t>
        </r>
        <r>
          <rPr>
            <sz val="9"/>
            <color indexed="81"/>
            <rFont val="Tahoma"/>
            <family val="2"/>
          </rPr>
          <t xml:space="preserve">
Applicable only in case of the activities which can have quantifiable outputs. Mention only in case it is applicable</t>
        </r>
      </text>
    </comment>
  </commentList>
</comments>
</file>

<file path=xl/sharedStrings.xml><?xml version="1.0" encoding="utf-8"?>
<sst xmlns="http://schemas.openxmlformats.org/spreadsheetml/2006/main" count="511" uniqueCount="397">
  <si>
    <t>ST</t>
  </si>
  <si>
    <t>SC</t>
  </si>
  <si>
    <t>OBCs</t>
  </si>
  <si>
    <t>Average additional foodgrains per family</t>
  </si>
  <si>
    <t>Number of Districts</t>
  </si>
  <si>
    <t>Men</t>
  </si>
  <si>
    <t>Women</t>
  </si>
  <si>
    <t>Revenue Villages</t>
  </si>
  <si>
    <t>Rs 7501-10000</t>
  </si>
  <si>
    <t>Rs.10001-15000</t>
  </si>
  <si>
    <t>more than Rs.15000</t>
  </si>
  <si>
    <t>% of families meeting benchmark yield</t>
  </si>
  <si>
    <t>Parameters</t>
  </si>
  <si>
    <t>Name of PIA</t>
  </si>
  <si>
    <t>Project Title</t>
  </si>
  <si>
    <t>To</t>
  </si>
  <si>
    <t>From</t>
  </si>
  <si>
    <t>No.</t>
  </si>
  <si>
    <t>1.Outreach</t>
  </si>
  <si>
    <t>1.1.1</t>
  </si>
  <si>
    <t>1.1.2</t>
  </si>
  <si>
    <t>1.1.3</t>
  </si>
  <si>
    <t>1.1.4</t>
  </si>
  <si>
    <t>1.5.1</t>
  </si>
  <si>
    <t>1.5.3</t>
  </si>
  <si>
    <t>2. Input:</t>
  </si>
  <si>
    <t>2.1.1</t>
  </si>
  <si>
    <t>2.1.3</t>
  </si>
  <si>
    <t>no.</t>
  </si>
  <si>
    <t xml:space="preserve">Food Sufficiency </t>
  </si>
  <si>
    <t>less than 6 months</t>
  </si>
  <si>
    <t>7-9 months</t>
  </si>
  <si>
    <t>9-12 month</t>
  </si>
  <si>
    <t>&gt; 12 months</t>
  </si>
  <si>
    <t>&lt; Rs.7500</t>
  </si>
  <si>
    <t>3. Output</t>
  </si>
  <si>
    <t>3.2.2</t>
  </si>
  <si>
    <t>3.2.3</t>
  </si>
  <si>
    <t>3.4.1</t>
  </si>
  <si>
    <t>3.4.2</t>
  </si>
  <si>
    <t>3.4.2.1</t>
  </si>
  <si>
    <t>3.4.2.2</t>
  </si>
  <si>
    <t>3.5.1</t>
  </si>
  <si>
    <t>2.4.1</t>
  </si>
  <si>
    <t>Funds leveraged from other govt. programs (MGNREGA/RKVY etc)</t>
  </si>
  <si>
    <t>Capacity building of CRP</t>
  </si>
  <si>
    <t>Minorities</t>
  </si>
  <si>
    <t>1.5.4</t>
  </si>
  <si>
    <t>1.6.2</t>
  </si>
  <si>
    <t>1.6.3</t>
  </si>
  <si>
    <t>Number of Producer Organisations registered (Give the details with Year of Registration in annexure)</t>
  </si>
  <si>
    <t>Date of Fund release</t>
  </si>
  <si>
    <t>Number of Blocks</t>
  </si>
  <si>
    <t>No. of Gram Panchayats</t>
  </si>
  <si>
    <t>acre</t>
  </si>
  <si>
    <t>No. of days</t>
  </si>
  <si>
    <t>capital investment for common infrastructure/CFC</t>
  </si>
  <si>
    <t>Capacity building of target women farmers</t>
  </si>
  <si>
    <t>Qtls.</t>
  </si>
  <si>
    <t>Registration No. of PIA</t>
  </si>
  <si>
    <t>No. of Village level Federations covered</t>
  </si>
  <si>
    <t>No. of SHGs covered</t>
  </si>
  <si>
    <t>No. of Cluster Level/Block level Federations covered</t>
  </si>
  <si>
    <t xml:space="preserve">% of the SHGs intervened covered </t>
  </si>
  <si>
    <t>%</t>
  </si>
  <si>
    <t>Number of  village level Producers'/Collectors' Groups formed</t>
  </si>
  <si>
    <t>No. of training modules developed for SHG members</t>
  </si>
  <si>
    <t>No. of Training modules developed for Community Resource Persons</t>
  </si>
  <si>
    <t>No. of training modules developed for Community Para Professionals</t>
  </si>
  <si>
    <t>Capacity building of Community Para Professionals</t>
  </si>
  <si>
    <t xml:space="preserve">No. </t>
  </si>
  <si>
    <t>No. of days of Capacity building of women farmers</t>
  </si>
  <si>
    <t>No. of days of Capacity building of Community Para Professionals</t>
  </si>
  <si>
    <t>No. of days of Capacity Building of Community Resource persons</t>
  </si>
  <si>
    <t>Incremental increase in crop output for the Women Farmers covered under MKSP</t>
  </si>
  <si>
    <t>Incremental increase in NTFP collection for Women Farmers covered under MKSP</t>
  </si>
  <si>
    <t>Rs. Lakhs</t>
  </si>
  <si>
    <t>Incremental increase in revenue generation for Women Farmers covered by MKSP under Livestock activities</t>
  </si>
  <si>
    <t>Incremental increase in revenue generation for Women Farmers covered by MKSP under sustainable agriculture</t>
  </si>
  <si>
    <t>Incremental increase in revenue generation for Women Farmers covered by MKSP under NTFP activities</t>
  </si>
  <si>
    <t>Gross incremental revenue generation for the livelihood interventions in the area covered</t>
  </si>
  <si>
    <t>Benckmark productivity level Per acre</t>
  </si>
  <si>
    <t xml:space="preserve">Gross incremental revenue generation from the Livelihood interventions per Women Farmer covered </t>
  </si>
  <si>
    <t>Mandays/Womendays of work created as a result of value addition activity</t>
  </si>
  <si>
    <t>Total amount of wages paid to the workers involved in Value addition activity</t>
  </si>
  <si>
    <t>No. of women/men involved in Value addition by the Producers' organizations/NTFP collectives/Livestock related collectives</t>
  </si>
  <si>
    <t>Rs Lakhs</t>
  </si>
  <si>
    <t>Gross incremental revenue generation from all the crops/products marketed collectively</t>
  </si>
  <si>
    <t>Rs. lakhs</t>
  </si>
  <si>
    <t>Gross Incremental benefit per Women members involved in collective marketing</t>
  </si>
  <si>
    <t>Number of SHG members who are part of Producer's/Collector's groups (Please don't double count members)</t>
  </si>
  <si>
    <t>Total agricultural land under Share cropping / lease by the Women Farmers covered under MKSP</t>
  </si>
  <si>
    <t xml:space="preserve"> Total irrigated area out of the total agricultural area of Women Farmers in the area of operations of PIA under MKSP</t>
  </si>
  <si>
    <t>Credit leveraged from SHG Federations- Both Village Level and Cluster/Block Levels</t>
  </si>
  <si>
    <t>Credit leveraged from Banks</t>
  </si>
  <si>
    <t>Social Capital Development</t>
  </si>
  <si>
    <t>Net returns to the Producer Organizations from Collective marketing</t>
  </si>
  <si>
    <t xml:space="preserve">Net returns to the Producer Organizations from Value addition </t>
  </si>
  <si>
    <t>Date of PAC approval</t>
  </si>
  <si>
    <t>Reporting Period</t>
  </si>
  <si>
    <t>1.4.4</t>
  </si>
  <si>
    <t>1.4.5</t>
  </si>
  <si>
    <t>1.4.6</t>
  </si>
  <si>
    <t>1.4.7</t>
  </si>
  <si>
    <t>2.1.5</t>
  </si>
  <si>
    <t>2.4.2</t>
  </si>
  <si>
    <t>2.4.3</t>
  </si>
  <si>
    <t>2.4.4</t>
  </si>
  <si>
    <t>2.5.1</t>
  </si>
  <si>
    <t>2.5.2</t>
  </si>
  <si>
    <t>2.5.3</t>
  </si>
  <si>
    <t>2.5.4</t>
  </si>
  <si>
    <t>2.5.5</t>
  </si>
  <si>
    <t>Asset 1</t>
  </si>
  <si>
    <t>Asset 2</t>
  </si>
  <si>
    <t>Asset 3</t>
  </si>
  <si>
    <t>Asset 4</t>
  </si>
  <si>
    <t>Asset 5</t>
  </si>
  <si>
    <t>3.2.1</t>
  </si>
  <si>
    <t>3.2.4</t>
  </si>
  <si>
    <t>3.3.1</t>
  </si>
  <si>
    <t>3.3.1.1</t>
  </si>
  <si>
    <t>3.3.1.2</t>
  </si>
  <si>
    <t>3.3.1.3</t>
  </si>
  <si>
    <t>3.3.1.4</t>
  </si>
  <si>
    <t>3.5.2</t>
  </si>
  <si>
    <t>3.5.3</t>
  </si>
  <si>
    <t>3.5.4</t>
  </si>
  <si>
    <t>3.5.5</t>
  </si>
  <si>
    <t>3.5.6</t>
  </si>
  <si>
    <t>3.5.7</t>
  </si>
  <si>
    <t>Interventions at the level of Community Institutions (Please provide data in the manner mentioned below)</t>
  </si>
  <si>
    <t>Livelihood groups: Please give the total no. of Livelihood groups formed and the breakup in the manner mentioned below</t>
  </si>
  <si>
    <t>Geographical coverage: Please provide the details in the manner mentioned below</t>
  </si>
  <si>
    <t>Total Agricultural area of Women Farmers in the area of operations (Net cropped area): Please give the total area and the breakup as mentioned below</t>
  </si>
  <si>
    <t>Capacity building: Please provide the informations in the manner mentioned below</t>
  </si>
  <si>
    <t>Finances Leveraged- Breakup source wise (Rs. Lakhs): Please provide the break up in the manner mentioned below</t>
  </si>
  <si>
    <t>Physical Assets Created through leveraged funds (to be defined by PIA as provided in Profile): Please define the physical assets created and the value of investment against each of the assets</t>
  </si>
  <si>
    <t>Please provide informations in the manner mentioned below, along with the relevant evidences in the annexure</t>
  </si>
  <si>
    <t>Proportion of Families having Income Range from intervention sunder MKSP: Please provide information in the manner mentioned below</t>
  </si>
  <si>
    <t>Community Resources Persons (Women CRPs only) trained in Sustainable agriculture/NTFP/Livestock practices: Please provide the total no. here and the breakup under each subhead in the annexure</t>
  </si>
  <si>
    <t>Community Para Professionals: Please provide the informations in the manner mentioned below</t>
  </si>
  <si>
    <t>Marketing initiatives: Please provide the informations in the manner mentioned below and relevant evidence in the annexure</t>
  </si>
  <si>
    <t>UoM(Unit of measurement)examples given</t>
  </si>
  <si>
    <t>Progress upto previous reporting period (Up to end of previous  quarter since inception of project) (A)</t>
  </si>
  <si>
    <t>Cumulative Target upto the end of previous quarter since inception of project (A')</t>
  </si>
  <si>
    <t>Target for the current quarter (B')</t>
  </si>
  <si>
    <t>Cumulative target till the end of reporting/currently ended quarter (A'+B')</t>
  </si>
  <si>
    <t>% achievement of the target [(A+B/A'+B')*100]</t>
  </si>
  <si>
    <t>% target achievement till the previous quarter end, since inception</t>
  </si>
  <si>
    <t>% target achievement in the current quarter</t>
  </si>
  <si>
    <t>Progress Up to end of reporting period ( cumulative till the end of reporting/ currently ended quarter) (A)+(B)</t>
  </si>
  <si>
    <t>Sl.No</t>
  </si>
  <si>
    <t>Budget Heads</t>
  </si>
  <si>
    <t>Project Inception</t>
  </si>
  <si>
    <t>Mahila Kisan profiling</t>
  </si>
  <si>
    <t>DPR Preparation</t>
  </si>
  <si>
    <t>Technical protocols documentation</t>
  </si>
  <si>
    <t>Value-chain Studies</t>
  </si>
  <si>
    <t>Other (Specify)</t>
  </si>
  <si>
    <t>….</t>
  </si>
  <si>
    <t xml:space="preserve">Institution Building </t>
  </si>
  <si>
    <t>Mobilisation &amp; Promotion of producer groups</t>
  </si>
  <si>
    <t>Promotion of producer group federation</t>
  </si>
  <si>
    <t>Management support to producer federation</t>
  </si>
  <si>
    <t>Capacity Building</t>
  </si>
  <si>
    <t>Training module development : Print</t>
  </si>
  <si>
    <t xml:space="preserve">Training module development : audio-visual </t>
  </si>
  <si>
    <t>Training equipment &amp; material</t>
  </si>
  <si>
    <t xml:space="preserve">Training to CRP </t>
  </si>
  <si>
    <t>Trainings to para-professionals</t>
  </si>
  <si>
    <t xml:space="preserve">Training to Community </t>
  </si>
  <si>
    <t>Training to leaders &amp; PRI</t>
  </si>
  <si>
    <t>Exposure visits of CRPs to immersion sites</t>
  </si>
  <si>
    <t>Exposure visit of para-professional to immersion sites</t>
  </si>
  <si>
    <t>Exposure visit of Community to immersion sites</t>
  </si>
  <si>
    <t>Service charge to CRP (Excluding the resource fee received by them as trainers)</t>
  </si>
  <si>
    <t>Service charge to para-professionals (Excluding the resource fee received by them as trainers)</t>
  </si>
  <si>
    <t>Community Investment Support</t>
  </si>
  <si>
    <t>Community Infrastructure</t>
  </si>
  <si>
    <t>Inputs to the mahila kisan (grant/subsidy/full loan)</t>
  </si>
  <si>
    <t>Inputs to producer groups/ federation (grant/subsidy/full loan)</t>
  </si>
  <si>
    <t>Operational Fund of Producer federation</t>
  </si>
  <si>
    <t>Knowledge Management</t>
  </si>
  <si>
    <t>Identification of best practices</t>
  </si>
  <si>
    <t>Documentation of best practices</t>
  </si>
  <si>
    <t>Dissemination of best practices</t>
  </si>
  <si>
    <t>Monitoring &amp; Evaluation</t>
  </si>
  <si>
    <t>Baseline survey</t>
  </si>
  <si>
    <t>Endline survey</t>
  </si>
  <si>
    <t>Independent evaluation studies</t>
  </si>
  <si>
    <t>Public information disclosure</t>
  </si>
  <si>
    <t>Social Audit</t>
  </si>
  <si>
    <t>Administration Expenditure (Maximum 5% of total project cost)</t>
  </si>
  <si>
    <t>Staff salaries</t>
  </si>
  <si>
    <t>Travel &amp; conveyance</t>
  </si>
  <si>
    <t>Stationary</t>
  </si>
  <si>
    <t>Communication</t>
  </si>
  <si>
    <t xml:space="preserve">Grand Total </t>
  </si>
  <si>
    <t>Total available funds- as per the budget approval for the given year</t>
  </si>
  <si>
    <t>Expenditure as % of total available funds- till the end of previous reporting period</t>
  </si>
  <si>
    <t>Opening balance for the given reporting period</t>
  </si>
  <si>
    <t>Unutilized funds as % of total available funds- approved for the year</t>
  </si>
  <si>
    <t>Total expenditure till the end of previous reporting quarter</t>
  </si>
  <si>
    <t>Expenditure in the current quarter</t>
  </si>
  <si>
    <t>Expenditure as % of opening balance for the quarter</t>
  </si>
  <si>
    <t>Balance unutilized funds at the end of reporting quarter</t>
  </si>
  <si>
    <t>Sl. No.</t>
  </si>
  <si>
    <t>Particulars</t>
  </si>
  <si>
    <t>% achievement of target for the current quarter</t>
  </si>
  <si>
    <t>% achievement of overall target</t>
  </si>
  <si>
    <t>Livelihood groups formed and working</t>
  </si>
  <si>
    <t>Community Resources Persons (Women CRPs only) trained in Sustainable agriculture/NTFP/Livestock practices</t>
  </si>
  <si>
    <t>Outreach Details</t>
  </si>
  <si>
    <t>Basic Details</t>
  </si>
  <si>
    <t>Total Agricultural area of Mahila Kisan in the area of operations (Net cropped area)</t>
  </si>
  <si>
    <t>Total No. of Mahila Kisan Covered</t>
  </si>
  <si>
    <t>No. of Mahila Kisan covered (Castewise): Please give total no. here and the break up below</t>
  </si>
  <si>
    <t>OBC</t>
  </si>
  <si>
    <t>Progress till the previous reporting quarter</t>
  </si>
  <si>
    <t>Progress in the current quarter</t>
  </si>
  <si>
    <t>Opening Balance</t>
  </si>
  <si>
    <t>Total</t>
  </si>
  <si>
    <t>Receipts</t>
  </si>
  <si>
    <t>Total amount for the quarter</t>
  </si>
  <si>
    <t>Expenditure as % of total available funds</t>
  </si>
  <si>
    <t>MKSP</t>
  </si>
  <si>
    <t>Amount</t>
  </si>
  <si>
    <t xml:space="preserve">MKSP </t>
  </si>
  <si>
    <t>Sources of Funds</t>
  </si>
  <si>
    <t>Unutilized funds</t>
  </si>
  <si>
    <t>Unutilized funds as % of total available funds for quarter</t>
  </si>
  <si>
    <t>Other (Please specify. In case of more than one source, mention them seperately by addition of rows)</t>
  </si>
  <si>
    <t>Cash Inflows</t>
  </si>
  <si>
    <t>Cash Outflows</t>
  </si>
  <si>
    <t>Balance unutilized funds</t>
  </si>
  <si>
    <t>Broad cost heads for MKSP</t>
  </si>
  <si>
    <t>Institution Building</t>
  </si>
  <si>
    <t>Administration</t>
  </si>
  <si>
    <t xml:space="preserve">Expenditure </t>
  </si>
  <si>
    <t>Componentwise break up of the expenditure for the quarter</t>
  </si>
  <si>
    <t>Financial Progress: Summary</t>
  </si>
  <si>
    <t>No. of Mahila Kisan trained in atleast one activity covered under MKSP</t>
  </si>
  <si>
    <t>No. of women farmers trained on atleast one activity covered under MKSP(Castewise): Please Provide total no. and breakup as mentioned below</t>
  </si>
  <si>
    <t>Sustainable Agriculture</t>
  </si>
  <si>
    <t>NTFP activity</t>
  </si>
  <si>
    <t>Livestock activity</t>
  </si>
  <si>
    <t>No. of women farmers within SHGs trained in at least one of the activities covered. Give Total No. (Provide Breakup in the annexure)</t>
  </si>
  <si>
    <t>1.3.1</t>
  </si>
  <si>
    <t>1.3.2</t>
  </si>
  <si>
    <t>1.3.3</t>
  </si>
  <si>
    <t>Total No. of women farmers covered under MKSP :</t>
  </si>
  <si>
    <t>Input Indicators</t>
  </si>
  <si>
    <t>No of Districts</t>
  </si>
  <si>
    <t>No. of blocks entered</t>
  </si>
  <si>
    <t>No. of villages entered</t>
  </si>
  <si>
    <t xml:space="preserve">No of Mahila Kisans </t>
  </si>
  <si>
    <t>No. of producer groups formed</t>
  </si>
  <si>
    <t>No of Mahila Kisans in Producers' groups</t>
  </si>
  <si>
    <t>No. of trainings of Mahila Kisans held</t>
  </si>
  <si>
    <t>No. of Mahila Kisans trained</t>
  </si>
  <si>
    <t>No. of CRPs selected</t>
  </si>
  <si>
    <t>No. of CRPs trained</t>
  </si>
  <si>
    <t>No of trainings held for CRP</t>
  </si>
  <si>
    <t>No of training days for CRP</t>
  </si>
  <si>
    <t>No. of Training modules developed and conducted</t>
  </si>
  <si>
    <t>No. of families adopting SA practices</t>
  </si>
  <si>
    <t>A/V training modules developed for community/CRP training</t>
  </si>
  <si>
    <t>Khariff</t>
  </si>
  <si>
    <t>Rabi</t>
  </si>
  <si>
    <t xml:space="preserve">Best practices identified </t>
  </si>
  <si>
    <t>Area of activity under MKSP</t>
  </si>
  <si>
    <t>No. of Mahila Kisan covered under the practice</t>
  </si>
  <si>
    <t>Benefits accrued to the Mahila Kisan as a result of the practice (in Lakhs)</t>
  </si>
  <si>
    <t>Remarks</t>
  </si>
  <si>
    <t>Net cropped area in acres under Sustainable Agriculture of MKSP owned by Mahila Kisan</t>
  </si>
  <si>
    <t>No. of training modules developed for Mahila Kisan</t>
  </si>
  <si>
    <t>No. of days of Capacity building of Mahila Kisan</t>
  </si>
  <si>
    <t>"Infrastructure &amp; Marketing Fund" for MKSP Funding used as :  (Rs. Lakh): Please provide the total fund here utilized and the break up of the funds as mentioned below</t>
  </si>
  <si>
    <t>No. of families meeting benchmark yield for crops grown under SA practices</t>
  </si>
  <si>
    <t>1.2.1</t>
  </si>
  <si>
    <t>1.2.2</t>
  </si>
  <si>
    <t>1.2.3</t>
  </si>
  <si>
    <t>1.2.4</t>
  </si>
  <si>
    <t>1.5.2</t>
  </si>
  <si>
    <t>1.6.1</t>
  </si>
  <si>
    <t>2.1.2</t>
  </si>
  <si>
    <t>2.1.4</t>
  </si>
  <si>
    <t>2.1.6</t>
  </si>
  <si>
    <t>2.2.1</t>
  </si>
  <si>
    <t>2.2.2</t>
  </si>
  <si>
    <t>2.2.3</t>
  </si>
  <si>
    <t>Area of Land under SA (acres)</t>
  </si>
  <si>
    <t>No of days of training given to Mahila Kisan</t>
  </si>
  <si>
    <t>No of Mahila Kisans in SHGs</t>
  </si>
  <si>
    <t>No. of Value chain studies completed</t>
  </si>
  <si>
    <t>Nos.</t>
  </si>
  <si>
    <t>Balance as on end of reporting period</t>
  </si>
  <si>
    <t>Less: Expenditure during the Current Period</t>
  </si>
  <si>
    <t>Add: Bank Interest Received</t>
  </si>
  <si>
    <t>Bank Interest Received Current Reporting Period</t>
  </si>
  <si>
    <t>Add: Grant Received during the current reporting period</t>
  </si>
  <si>
    <t>Bank Interest Received up to Previous Reporting Period</t>
  </si>
  <si>
    <t>Amount  (Rs.)</t>
  </si>
  <si>
    <t>Bank Interest on MKSP Funds</t>
  </si>
  <si>
    <t>Amount (Rs.)</t>
  </si>
  <si>
    <t>MKSP Fund Balance for the current reporting period</t>
  </si>
  <si>
    <t>Up to end of reporting period ((F/P)*100)=S</t>
  </si>
  <si>
    <t>Current Period ((E/O)*100)=R</t>
  </si>
  <si>
    <t>Upto the end of Previous reporting period ((D/N)*100)=Q</t>
  </si>
  <si>
    <t>Up to end of all reporting period (P=N+O)</t>
  </si>
  <si>
    <t>Current Period (O= E+L)</t>
  </si>
  <si>
    <t>Upto the end of previous reporting period (N=K+D)</t>
  </si>
  <si>
    <t>Up to end of all reporting period (M=K+L)</t>
  </si>
  <si>
    <t>Current Period (L)</t>
  </si>
  <si>
    <t>Upto the end of previous reporting period (K)</t>
  </si>
  <si>
    <t>Upto the end of all reporting periods ((H/C)*100)=J</t>
  </si>
  <si>
    <t>Upto the end of current reporting period ((G/B)*100)=I</t>
  </si>
  <si>
    <t>Upto the end of previous reporting period ((X/A)*100)= Y</t>
  </si>
  <si>
    <t>Upto end of all reporting periods (C-F)= H</t>
  </si>
  <si>
    <t>Upto current period (B-E)= G</t>
  </si>
  <si>
    <t>Upto end of previous reporting period (A-D)= X</t>
  </si>
  <si>
    <t>Up to end of reporting period (D+E)= F</t>
  </si>
  <si>
    <t>Upto previous Reporting Period (D)</t>
  </si>
  <si>
    <t>Up to end of reporting period (A+B)= C</t>
  </si>
  <si>
    <t>% MKSP Funds</t>
  </si>
  <si>
    <t>Expenditure Total (all sources)</t>
  </si>
  <si>
    <t>Expenditure Non-MKSP (other )</t>
  </si>
  <si>
    <t>Variance in %</t>
  </si>
  <si>
    <t>Variance</t>
  </si>
  <si>
    <t>Expenditure MKSP</t>
  </si>
  <si>
    <t>Budget MKSP</t>
  </si>
  <si>
    <t xml:space="preserve">Provisional Expenses Statement </t>
  </si>
  <si>
    <t>Date of PAC:</t>
  </si>
  <si>
    <t>SODI</t>
  </si>
  <si>
    <t>Promoting Livelihood Security among Women Farmers in South Odisha</t>
  </si>
  <si>
    <r>
      <t>8</t>
    </r>
    <r>
      <rPr>
        <vertAlign val="superscript"/>
        <sz val="10"/>
        <color rgb="FF000000"/>
        <rFont val="Georgia"/>
        <family val="1"/>
      </rPr>
      <t>th</t>
    </r>
    <r>
      <rPr>
        <sz val="10"/>
        <color rgb="FF000000"/>
        <rFont val="Georgia"/>
        <family val="1"/>
      </rPr>
      <t xml:space="preserve"> March, 2013 </t>
    </r>
  </si>
  <si>
    <r>
      <t>25</t>
    </r>
    <r>
      <rPr>
        <vertAlign val="superscript"/>
        <sz val="10"/>
        <color rgb="FF000000"/>
        <rFont val="Georgia"/>
        <family val="1"/>
      </rPr>
      <t>th</t>
    </r>
    <r>
      <rPr>
        <sz val="10"/>
        <color rgb="FF000000"/>
        <rFont val="Georgia"/>
        <family val="1"/>
      </rPr>
      <t xml:space="preserve"> October, 2013 </t>
    </r>
  </si>
  <si>
    <t>1.1.5</t>
  </si>
  <si>
    <t>Others</t>
  </si>
  <si>
    <t>1.2.5</t>
  </si>
  <si>
    <t>SODI Consortium, Odisha</t>
  </si>
  <si>
    <t>o' Enrgy Cool chamber</t>
  </si>
  <si>
    <t>No</t>
  </si>
  <si>
    <t>Mandwa Weeder</t>
  </si>
  <si>
    <t>Training Kit</t>
  </si>
  <si>
    <t>Sustainable Agri. Kit</t>
  </si>
  <si>
    <t>SRI Demonstartion kit</t>
  </si>
  <si>
    <t>Marker</t>
  </si>
  <si>
    <t>Organic Kit</t>
  </si>
  <si>
    <t>Hand Hoe</t>
  </si>
  <si>
    <t>Improved Sickle</t>
  </si>
  <si>
    <t>Hand weeder</t>
  </si>
  <si>
    <t>Sprayer</t>
  </si>
  <si>
    <t>Soil testing kit</t>
  </si>
  <si>
    <t>Asset 6</t>
  </si>
  <si>
    <t>Asset 7</t>
  </si>
  <si>
    <t>Asset 8</t>
  </si>
  <si>
    <t>Asset 9</t>
  </si>
  <si>
    <t>Asset 10</t>
  </si>
  <si>
    <t>Asset 11</t>
  </si>
  <si>
    <t>Asset 12</t>
  </si>
  <si>
    <t>2.5.6</t>
  </si>
  <si>
    <t>2.5.7</t>
  </si>
  <si>
    <t>2.5.8</t>
  </si>
  <si>
    <t>2.5.9</t>
  </si>
  <si>
    <t>2.5.10</t>
  </si>
  <si>
    <t>2.5.11</t>
  </si>
  <si>
    <t>2.5.12</t>
  </si>
  <si>
    <t>2.5.15</t>
  </si>
  <si>
    <t>Asset 15</t>
  </si>
  <si>
    <t>Picco Projector</t>
  </si>
  <si>
    <t>Review cum planning meeting for CRP</t>
  </si>
  <si>
    <t>Facilitation &amp; Management of MIS</t>
  </si>
  <si>
    <t>Quarterly Partners review cum planning meeting</t>
  </si>
  <si>
    <t>Audit Fee</t>
  </si>
  <si>
    <t>Annual District level interface</t>
  </si>
  <si>
    <t>Audit Fees</t>
  </si>
  <si>
    <t>Project Name:Promoting Livelihoods Security among women Farmers in South Odisha</t>
  </si>
  <si>
    <t>No. of tranches received: One</t>
  </si>
  <si>
    <t>Current Period ( progress for the reporting  or current quarter) (B) (Jan- Mar)</t>
  </si>
  <si>
    <t xml:space="preserve">Name of the PIA:    Madhyam Foundation                       </t>
  </si>
  <si>
    <t xml:space="preserve"> Regd. No:</t>
  </si>
  <si>
    <t>21879/57 of 2004-05</t>
  </si>
  <si>
    <t>Date of Fund release (Current tranche):25th Oct.2013</t>
  </si>
  <si>
    <t xml:space="preserve"> </t>
  </si>
  <si>
    <t>Total Sanctioned Amount till  date:Rs.18.556 Crores</t>
  </si>
  <si>
    <t>Total Project Period: 3 years</t>
  </si>
  <si>
    <t>From:01.01.2014</t>
  </si>
  <si>
    <t>To:31.03.2014</t>
  </si>
  <si>
    <t>Total Budget as per proposal (3 Years)</t>
  </si>
  <si>
    <t>Up to Previous Reporting Period (A) July-Dec,2013</t>
  </si>
  <si>
    <t>Current Period (B) Jan-Mar,14</t>
  </si>
  <si>
    <t>Current Period E(Jan-Mar,14)</t>
  </si>
  <si>
    <t>Review cum planning meeting for PRP</t>
  </si>
  <si>
    <t>Opening Balance as on first day of current reporting period (01.01.2014)</t>
  </si>
  <si>
    <t>Other (Please specify. In case of more than one source, mention them seperately by addition of columns) TATA TRUST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</si>
</sst>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000000"/>
      <name val="Georgia"/>
      <family val="1"/>
    </font>
    <font>
      <vertAlign val="superscript"/>
      <sz val="10"/>
      <color rgb="FF000000"/>
      <name val="Georgia"/>
      <family val="1"/>
    </font>
    <font>
      <b/>
      <sz val="11"/>
      <name val="Arial"/>
      <family val="2"/>
    </font>
    <font>
      <b/>
      <sz val="11"/>
      <name val="Book Antiqua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i/>
      <sz val="20"/>
      <name val="Times New Roman"/>
      <family val="1"/>
    </font>
    <font>
      <b/>
      <i/>
      <sz val="20"/>
      <color theme="1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3">
    <xf numFmtId="0" fontId="0" fillId="0" borderId="0" xfId="0"/>
    <xf numFmtId="9" fontId="19" fillId="0" borderId="10" xfId="41" applyFont="1" applyFill="1" applyBorder="1" applyAlignment="1" applyProtection="1">
      <alignment horizontal="right" vertical="center" wrapText="1"/>
      <protection locked="0"/>
    </xf>
    <xf numFmtId="9" fontId="21" fillId="0" borderId="10" xfId="41" applyFont="1" applyFill="1" applyBorder="1" applyAlignment="1" applyProtection="1">
      <alignment vertical="center" wrapText="1"/>
      <protection locked="0"/>
    </xf>
    <xf numFmtId="9" fontId="21" fillId="0" borderId="11" xfId="41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0" xfId="0" applyFont="1" applyFill="1"/>
    <xf numFmtId="0" fontId="19" fillId="0" borderId="0" xfId="0" applyFont="1" applyFill="1"/>
    <xf numFmtId="0" fontId="19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/>
    <xf numFmtId="16" fontId="19" fillId="0" borderId="14" xfId="0" applyNumberFormat="1" applyFont="1" applyFill="1" applyBorder="1"/>
    <xf numFmtId="0" fontId="21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right"/>
    </xf>
    <xf numFmtId="0" fontId="19" fillId="0" borderId="11" xfId="38" applyFont="1" applyFill="1" applyBorder="1" applyAlignment="1">
      <alignment horizontal="center" vertical="center" wrapText="1"/>
    </xf>
    <xf numFmtId="0" fontId="22" fillId="25" borderId="11" xfId="38" applyFont="1" applyFill="1" applyBorder="1"/>
    <xf numFmtId="0" fontId="40" fillId="0" borderId="11" xfId="38" applyFont="1" applyFill="1" applyBorder="1" applyAlignment="1">
      <alignment wrapText="1"/>
    </xf>
    <xf numFmtId="0" fontId="41" fillId="25" borderId="11" xfId="38" applyFont="1" applyFill="1" applyBorder="1" applyAlignment="1">
      <alignment wrapText="1"/>
    </xf>
    <xf numFmtId="165" fontId="19" fillId="0" borderId="11" xfId="28" applyNumberFormat="1" applyFont="1" applyFill="1" applyBorder="1" applyAlignment="1">
      <alignment horizontal="center"/>
    </xf>
    <xf numFmtId="166" fontId="19" fillId="0" borderId="11" xfId="38" applyNumberFormat="1" applyFont="1" applyFill="1" applyBorder="1" applyAlignment="1">
      <alignment horizontal="center" vertical="center"/>
    </xf>
    <xf numFmtId="165" fontId="19" fillId="0" borderId="11" xfId="28" applyNumberFormat="1" applyFont="1" applyFill="1" applyBorder="1" applyAlignment="1">
      <alignment horizontal="center" vertical="center"/>
    </xf>
    <xf numFmtId="0" fontId="40" fillId="0" borderId="11" xfId="38" applyFont="1" applyBorder="1" applyAlignment="1">
      <alignment wrapText="1"/>
    </xf>
    <xf numFmtId="43" fontId="19" fillId="0" borderId="11" xfId="28" applyNumberFormat="1" applyFont="1" applyFill="1" applyBorder="1" applyAlignment="1">
      <alignment horizontal="center" vertical="center"/>
    </xf>
    <xf numFmtId="0" fontId="41" fillId="28" borderId="11" xfId="38" applyFont="1" applyFill="1" applyBorder="1" applyAlignment="1">
      <alignment wrapText="1"/>
    </xf>
    <xf numFmtId="0" fontId="42" fillId="29" borderId="11" xfId="38" applyFont="1" applyFill="1" applyBorder="1" applyAlignment="1">
      <alignment wrapText="1"/>
    </xf>
    <xf numFmtId="0" fontId="0" fillId="0" borderId="11" xfId="0" applyBorder="1"/>
    <xf numFmtId="0" fontId="29" fillId="0" borderId="11" xfId="0" applyFont="1" applyBorder="1"/>
    <xf numFmtId="0" fontId="29" fillId="0" borderId="11" xfId="0" applyFont="1" applyBorder="1" applyAlignment="1">
      <alignment wrapText="1"/>
    </xf>
    <xf numFmtId="0" fontId="29" fillId="0" borderId="0" xfId="0" applyFont="1"/>
    <xf numFmtId="0" fontId="29" fillId="0" borderId="11" xfId="0" applyFont="1" applyBorder="1" applyAlignment="1">
      <alignment horizontal="center" vertical="center"/>
    </xf>
    <xf numFmtId="43" fontId="31" fillId="0" borderId="11" xfId="28" applyFont="1" applyBorder="1" applyAlignment="1">
      <alignment vertical="top"/>
    </xf>
    <xf numFmtId="43" fontId="29" fillId="0" borderId="11" xfId="28" applyFont="1" applyBorder="1" applyAlignment="1">
      <alignment vertical="top" wrapText="1"/>
    </xf>
    <xf numFmtId="0" fontId="23" fillId="30" borderId="11" xfId="0" applyFont="1" applyFill="1" applyBorder="1" applyAlignment="1">
      <alignment vertical="top"/>
    </xf>
    <xf numFmtId="0" fontId="31" fillId="30" borderId="11" xfId="0" applyFont="1" applyFill="1" applyBorder="1" applyAlignment="1">
      <alignment vertical="top" wrapText="1"/>
    </xf>
    <xf numFmtId="0" fontId="1" fillId="0" borderId="0" xfId="0" applyFont="1"/>
    <xf numFmtId="0" fontId="1" fillId="0" borderId="11" xfId="0" applyFont="1" applyBorder="1" applyAlignment="1">
      <alignment wrapText="1"/>
    </xf>
    <xf numFmtId="0" fontId="31" fillId="0" borderId="11" xfId="0" applyFont="1" applyBorder="1"/>
    <xf numFmtId="0" fontId="31" fillId="0" borderId="11" xfId="0" applyFont="1" applyFill="1" applyBorder="1" applyAlignment="1">
      <alignment wrapText="1"/>
    </xf>
    <xf numFmtId="0" fontId="32" fillId="25" borderId="11" xfId="0" applyFont="1" applyFill="1" applyBorder="1" applyAlignment="1">
      <alignment vertical="center" wrapText="1"/>
    </xf>
    <xf numFmtId="0" fontId="0" fillId="25" borderId="11" xfId="0" applyFill="1" applyBorder="1"/>
    <xf numFmtId="0" fontId="31" fillId="29" borderId="11" xfId="0" applyFont="1" applyFill="1" applyBorder="1"/>
    <xf numFmtId="0" fontId="0" fillId="29" borderId="11" xfId="0" applyFill="1" applyBorder="1"/>
    <xf numFmtId="0" fontId="1" fillId="29" borderId="11" xfId="0" applyFont="1" applyFill="1" applyBorder="1"/>
    <xf numFmtId="0" fontId="23" fillId="29" borderId="11" xfId="0" applyFont="1" applyFill="1" applyBorder="1" applyAlignment="1">
      <alignment vertical="top"/>
    </xf>
    <xf numFmtId="0" fontId="31" fillId="31" borderId="11" xfId="0" applyFont="1" applyFill="1" applyBorder="1" applyAlignment="1">
      <alignment horizontal="center" vertical="top" wrapText="1"/>
    </xf>
    <xf numFmtId="0" fontId="0" fillId="31" borderId="11" xfId="0" applyFill="1" applyBorder="1"/>
    <xf numFmtId="0" fontId="23" fillId="31" borderId="11" xfId="0" applyFont="1" applyFill="1" applyBorder="1" applyAlignment="1">
      <alignment horizontal="center" vertical="top" wrapText="1"/>
    </xf>
    <xf numFmtId="0" fontId="31" fillId="0" borderId="11" xfId="0" applyFont="1" applyBorder="1" applyAlignment="1">
      <alignment wrapText="1"/>
    </xf>
    <xf numFmtId="0" fontId="31" fillId="32" borderId="11" xfId="0" applyFont="1" applyFill="1" applyBorder="1"/>
    <xf numFmtId="0" fontId="0" fillId="32" borderId="11" xfId="0" applyFill="1" applyBorder="1"/>
    <xf numFmtId="0" fontId="1" fillId="32" borderId="11" xfId="0" applyFont="1" applyFill="1" applyBorder="1"/>
    <xf numFmtId="0" fontId="31" fillId="32" borderId="11" xfId="0" applyFont="1" applyFill="1" applyBorder="1" applyAlignment="1">
      <alignment vertical="center"/>
    </xf>
    <xf numFmtId="0" fontId="34" fillId="29" borderId="11" xfId="0" applyFont="1" applyFill="1" applyBorder="1" applyAlignment="1">
      <alignment vertical="top" wrapText="1"/>
    </xf>
    <xf numFmtId="0" fontId="35" fillId="29" borderId="11" xfId="0" applyFont="1" applyFill="1" applyBorder="1" applyAlignment="1">
      <alignment wrapText="1"/>
    </xf>
    <xf numFmtId="0" fontId="34" fillId="25" borderId="11" xfId="0" applyFont="1" applyFill="1" applyBorder="1"/>
    <xf numFmtId="0" fontId="34" fillId="25" borderId="11" xfId="0" applyFont="1" applyFill="1" applyBorder="1" applyAlignment="1">
      <alignment wrapText="1"/>
    </xf>
    <xf numFmtId="0" fontId="29" fillId="0" borderId="11" xfId="0" applyFont="1" applyBorder="1" applyAlignment="1">
      <alignment horizontal="center"/>
    </xf>
    <xf numFmtId="0" fontId="35" fillId="0" borderId="11" xfId="0" applyFont="1" applyBorder="1"/>
    <xf numFmtId="0" fontId="35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 vertical="top"/>
    </xf>
    <xf numFmtId="0" fontId="36" fillId="0" borderId="0" xfId="0" applyFont="1"/>
    <xf numFmtId="0" fontId="43" fillId="0" borderId="15" xfId="0" applyFont="1" applyBorder="1" applyAlignment="1"/>
    <xf numFmtId="0" fontId="44" fillId="25" borderId="11" xfId="0" applyFont="1" applyFill="1" applyBorder="1" applyAlignment="1">
      <alignment horizontal="center"/>
    </xf>
    <xf numFmtId="0" fontId="44" fillId="25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/>
    </xf>
    <xf numFmtId="0" fontId="44" fillId="33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44" fillId="0" borderId="11" xfId="0" applyFont="1" applyBorder="1"/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25" borderId="11" xfId="0" applyFont="1" applyFill="1" applyBorder="1"/>
    <xf numFmtId="0" fontId="44" fillId="25" borderId="11" xfId="0" applyFont="1" applyFill="1" applyBorder="1" applyAlignment="1">
      <alignment wrapText="1"/>
    </xf>
    <xf numFmtId="0" fontId="45" fillId="0" borderId="16" xfId="0" applyFont="1" applyBorder="1" applyAlignment="1"/>
    <xf numFmtId="0" fontId="37" fillId="0" borderId="0" xfId="38" applyFont="1" applyFill="1" applyAlignment="1">
      <alignment vertical="top" wrapText="1"/>
    </xf>
    <xf numFmtId="164" fontId="37" fillId="0" borderId="0" xfId="28" applyNumberFormat="1" applyFont="1" applyFill="1" applyAlignment="1">
      <alignment vertical="top" wrapText="1"/>
    </xf>
    <xf numFmtId="164" fontId="37" fillId="0" borderId="0" xfId="28" applyNumberFormat="1" applyFont="1" applyFill="1" applyAlignment="1">
      <alignment horizontal="center" vertical="top" wrapText="1"/>
    </xf>
    <xf numFmtId="0" fontId="37" fillId="0" borderId="0" xfId="38" applyFont="1" applyFill="1" applyAlignment="1">
      <alignment horizontal="center" vertical="center" wrapText="1"/>
    </xf>
    <xf numFmtId="0" fontId="38" fillId="0" borderId="11" xfId="38" applyFont="1" applyFill="1" applyBorder="1" applyAlignment="1">
      <alignment vertical="top" wrapText="1"/>
    </xf>
    <xf numFmtId="0" fontId="38" fillId="0" borderId="0" xfId="38" applyFont="1" applyFill="1" applyAlignment="1">
      <alignment vertical="top" wrapText="1"/>
    </xf>
    <xf numFmtId="0" fontId="37" fillId="0" borderId="0" xfId="38" applyFont="1" applyFill="1" applyAlignment="1">
      <alignment vertical="center" wrapText="1"/>
    </xf>
    <xf numFmtId="0" fontId="38" fillId="0" borderId="0" xfId="38" applyFont="1" applyFill="1" applyAlignment="1">
      <alignment vertical="center" wrapText="1"/>
    </xf>
    <xf numFmtId="0" fontId="37" fillId="0" borderId="0" xfId="38" applyFont="1" applyFill="1" applyAlignment="1">
      <alignment vertical="top"/>
    </xf>
    <xf numFmtId="0" fontId="38" fillId="0" borderId="0" xfId="38" applyFont="1" applyFill="1" applyAlignment="1">
      <alignment vertical="top"/>
    </xf>
    <xf numFmtId="164" fontId="38" fillId="0" borderId="0" xfId="28" applyNumberFormat="1" applyFont="1" applyFill="1" applyAlignment="1">
      <alignment vertical="top"/>
    </xf>
    <xf numFmtId="164" fontId="38" fillId="0" borderId="0" xfId="28" applyNumberFormat="1" applyFont="1" applyFill="1" applyAlignment="1">
      <alignment horizontal="center" vertical="top"/>
    </xf>
    <xf numFmtId="0" fontId="37" fillId="0" borderId="0" xfId="38" applyFont="1" applyFill="1" applyAlignment="1">
      <alignment horizontal="center" vertical="center"/>
    </xf>
    <xf numFmtId="0" fontId="51" fillId="24" borderId="11" xfId="0" applyFont="1" applyFill="1" applyBorder="1" applyAlignment="1">
      <alignment vertical="center"/>
    </xf>
    <xf numFmtId="0" fontId="51" fillId="24" borderId="11" xfId="0" applyFont="1" applyFill="1" applyBorder="1" applyAlignment="1">
      <alignment vertical="center" wrapText="1"/>
    </xf>
    <xf numFmtId="0" fontId="51" fillId="25" borderId="11" xfId="0" applyFont="1" applyFill="1" applyBorder="1" applyAlignment="1">
      <alignment vertical="center" wrapText="1"/>
    </xf>
    <xf numFmtId="164" fontId="52" fillId="25" borderId="11" xfId="28" applyNumberFormat="1" applyFont="1" applyFill="1" applyBorder="1" applyAlignment="1">
      <alignment vertical="center" wrapText="1"/>
    </xf>
    <xf numFmtId="164" fontId="52" fillId="26" borderId="11" xfId="28" applyNumberFormat="1" applyFont="1" applyFill="1" applyBorder="1" applyAlignment="1">
      <alignment vertical="center" wrapText="1"/>
    </xf>
    <xf numFmtId="164" fontId="52" fillId="27" borderId="11" xfId="28" applyNumberFormat="1" applyFont="1" applyFill="1" applyBorder="1" applyAlignment="1">
      <alignment vertical="center" wrapText="1"/>
    </xf>
    <xf numFmtId="164" fontId="52" fillId="27" borderId="10" xfId="28" applyNumberFormat="1" applyFont="1" applyFill="1" applyBorder="1" applyAlignment="1">
      <alignment vertical="center" wrapText="1"/>
    </xf>
    <xf numFmtId="0" fontId="29" fillId="0" borderId="0" xfId="0" applyFont="1" applyFill="1"/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29" fillId="0" borderId="11" xfId="0" applyFont="1" applyBorder="1" applyAlignment="1">
      <alignment horizontal="left" vertical="top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49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17" fontId="19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4" fillId="27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64" fontId="21" fillId="0" borderId="11" xfId="28" applyNumberFormat="1" applyFont="1" applyFill="1" applyBorder="1" applyAlignment="1">
      <alignment horizontal="center" vertical="center" wrapText="1"/>
    </xf>
    <xf numFmtId="164" fontId="21" fillId="0" borderId="11" xfId="28" applyNumberFormat="1" applyFont="1" applyFill="1" applyBorder="1" applyAlignment="1">
      <alignment horizontal="center" wrapText="1"/>
    </xf>
    <xf numFmtId="0" fontId="21" fillId="0" borderId="11" xfId="38" applyFont="1" applyFill="1" applyBorder="1" applyAlignment="1">
      <alignment horizontal="center" vertical="center" wrapText="1"/>
    </xf>
    <xf numFmtId="164" fontId="21" fillId="0" borderId="11" xfId="38" applyNumberFormat="1" applyFont="1" applyFill="1" applyBorder="1" applyAlignment="1">
      <alignment horizontal="center" vertical="center" wrapText="1"/>
    </xf>
    <xf numFmtId="164" fontId="19" fillId="0" borderId="11" xfId="28" applyNumberFormat="1" applyFont="1" applyFill="1" applyBorder="1" applyAlignment="1">
      <alignment vertical="top"/>
    </xf>
    <xf numFmtId="164" fontId="21" fillId="0" borderId="11" xfId="28" applyNumberFormat="1" applyFont="1" applyFill="1" applyBorder="1" applyAlignment="1">
      <alignment vertical="top"/>
    </xf>
    <xf numFmtId="43" fontId="21" fillId="0" borderId="11" xfId="28" applyFont="1" applyFill="1" applyBorder="1" applyAlignment="1">
      <alignment vertical="top" wrapText="1"/>
    </xf>
    <xf numFmtId="164" fontId="21" fillId="0" borderId="11" xfId="28" applyNumberFormat="1" applyFont="1" applyFill="1" applyBorder="1" applyAlignment="1">
      <alignment vertical="top" wrapText="1"/>
    </xf>
    <xf numFmtId="164" fontId="53" fillId="0" borderId="11" xfId="28" applyNumberFormat="1" applyFont="1" applyFill="1" applyBorder="1" applyAlignment="1">
      <alignment vertical="top"/>
    </xf>
    <xf numFmtId="43" fontId="19" fillId="0" borderId="11" xfId="28" applyFont="1" applyFill="1" applyBorder="1" applyAlignment="1">
      <alignment vertical="top" wrapText="1"/>
    </xf>
    <xf numFmtId="164" fontId="19" fillId="0" borderId="11" xfId="28" applyNumberFormat="1" applyFont="1" applyFill="1" applyBorder="1" applyAlignment="1">
      <alignment vertical="top" wrapText="1"/>
    </xf>
    <xf numFmtId="43" fontId="21" fillId="0" borderId="11" xfId="28" applyFont="1" applyFill="1" applyBorder="1" applyAlignment="1">
      <alignment vertical="top"/>
    </xf>
    <xf numFmtId="0" fontId="21" fillId="0" borderId="11" xfId="38" applyFont="1" applyFill="1" applyBorder="1" applyAlignment="1">
      <alignment vertical="top" wrapText="1"/>
    </xf>
    <xf numFmtId="0" fontId="19" fillId="0" borderId="11" xfId="38" applyFont="1" applyFill="1" applyBorder="1" applyAlignment="1">
      <alignment vertical="top" wrapText="1"/>
    </xf>
    <xf numFmtId="0" fontId="19" fillId="25" borderId="11" xfId="38" applyFont="1" applyFill="1" applyBorder="1" applyAlignment="1">
      <alignment horizontal="center" vertical="center" wrapText="1"/>
    </xf>
    <xf numFmtId="164" fontId="32" fillId="25" borderId="11" xfId="28" applyNumberFormat="1" applyFont="1" applyFill="1" applyBorder="1"/>
    <xf numFmtId="43" fontId="0" fillId="25" borderId="11" xfId="0" applyNumberFormat="1" applyFill="1" applyBorder="1"/>
    <xf numFmtId="164" fontId="0" fillId="25" borderId="11" xfId="0" applyNumberFormat="1" applyFill="1" applyBorder="1"/>
    <xf numFmtId="164" fontId="0" fillId="0" borderId="11" xfId="28" applyNumberFormat="1" applyFont="1" applyBorder="1"/>
    <xf numFmtId="43" fontId="0" fillId="0" borderId="11" xfId="0" applyNumberFormat="1" applyBorder="1"/>
    <xf numFmtId="164" fontId="0" fillId="0" borderId="11" xfId="0" applyNumberFormat="1" applyBorder="1"/>
    <xf numFmtId="0" fontId="0" fillId="33" borderId="11" xfId="0" applyFill="1" applyBorder="1"/>
    <xf numFmtId="43" fontId="0" fillId="33" borderId="11" xfId="0" applyNumberFormat="1" applyFill="1" applyBorder="1"/>
    <xf numFmtId="164" fontId="0" fillId="33" borderId="11" xfId="0" applyNumberFormat="1" applyFill="1" applyBorder="1"/>
    <xf numFmtId="164" fontId="19" fillId="25" borderId="11" xfId="28" applyNumberFormat="1" applyFont="1" applyFill="1" applyBorder="1" applyAlignment="1">
      <alignment horizontal="left" vertical="center"/>
    </xf>
    <xf numFmtId="164" fontId="19" fillId="25" borderId="11" xfId="28" applyNumberFormat="1" applyFont="1" applyFill="1" applyBorder="1" applyAlignment="1">
      <alignment horizontal="center" vertical="center"/>
    </xf>
    <xf numFmtId="2" fontId="19" fillId="25" borderId="11" xfId="38" applyNumberFormat="1" applyFont="1" applyFill="1" applyBorder="1" applyAlignment="1">
      <alignment horizontal="center" vertical="center" wrapText="1"/>
    </xf>
    <xf numFmtId="0" fontId="19" fillId="29" borderId="11" xfId="38" applyFont="1" applyFill="1" applyBorder="1" applyAlignment="1">
      <alignment horizontal="center" vertical="center" wrapText="1"/>
    </xf>
    <xf numFmtId="164" fontId="32" fillId="29" borderId="11" xfId="28" applyNumberFormat="1" applyFont="1" applyFill="1" applyBorder="1"/>
    <xf numFmtId="43" fontId="0" fillId="29" borderId="11" xfId="0" applyNumberFormat="1" applyFill="1" applyBorder="1"/>
    <xf numFmtId="164" fontId="0" fillId="29" borderId="11" xfId="0" applyNumberFormat="1" applyFill="1" applyBorder="1"/>
    <xf numFmtId="164" fontId="32" fillId="25" borderId="36" xfId="28" applyNumberFormat="1" applyFont="1" applyFill="1" applyBorder="1"/>
    <xf numFmtId="0" fontId="54" fillId="0" borderId="11" xfId="0" applyFont="1" applyFill="1" applyBorder="1" applyAlignment="1" applyProtection="1">
      <alignment wrapText="1"/>
      <protection locked="0"/>
    </xf>
    <xf numFmtId="164" fontId="0" fillId="0" borderId="14" xfId="28" applyNumberFormat="1" applyFont="1" applyBorder="1"/>
    <xf numFmtId="0" fontId="55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55" fillId="0" borderId="0" xfId="0" applyFont="1" applyFill="1"/>
    <xf numFmtId="0" fontId="37" fillId="0" borderId="11" xfId="38" applyFont="1" applyFill="1" applyBorder="1" applyAlignment="1">
      <alignment horizontal="center" vertical="center" wrapText="1"/>
    </xf>
    <xf numFmtId="0" fontId="38" fillId="0" borderId="0" xfId="38" applyFont="1" applyFill="1" applyAlignment="1">
      <alignment horizontal="left" vertical="center"/>
    </xf>
    <xf numFmtId="0" fontId="38" fillId="0" borderId="0" xfId="38" applyFont="1" applyFill="1" applyAlignment="1">
      <alignment horizontal="left" vertical="top"/>
    </xf>
    <xf numFmtId="2" fontId="38" fillId="0" borderId="0" xfId="38" applyNumberFormat="1" applyFont="1" applyFill="1" applyAlignment="1">
      <alignment vertical="top"/>
    </xf>
    <xf numFmtId="0" fontId="38" fillId="0" borderId="0" xfId="38" applyFont="1" applyFill="1" applyAlignment="1">
      <alignment vertical="center"/>
    </xf>
    <xf numFmtId="0" fontId="38" fillId="0" borderId="0" xfId="38" applyFont="1" applyFill="1" applyAlignment="1">
      <alignment horizontal="center" vertical="center"/>
    </xf>
    <xf numFmtId="164" fontId="21" fillId="25" borderId="11" xfId="28" applyNumberFormat="1" applyFont="1" applyFill="1" applyBorder="1" applyAlignment="1">
      <alignment horizontal="center" vertical="center" wrapText="1"/>
    </xf>
    <xf numFmtId="2" fontId="21" fillId="25" borderId="11" xfId="28" applyNumberFormat="1" applyFont="1" applyFill="1" applyBorder="1" applyAlignment="1">
      <alignment horizontal="center" vertical="center" wrapText="1"/>
    </xf>
    <xf numFmtId="0" fontId="56" fillId="25" borderId="11" xfId="38" applyFont="1" applyFill="1" applyBorder="1"/>
    <xf numFmtId="2" fontId="21" fillId="0" borderId="11" xfId="38" applyNumberFormat="1" applyFont="1" applyFill="1" applyBorder="1" applyAlignment="1">
      <alignment horizontal="center" vertical="center" wrapText="1"/>
    </xf>
    <xf numFmtId="0" fontId="37" fillId="0" borderId="11" xfId="38" applyFont="1" applyFill="1" applyBorder="1" applyAlignment="1">
      <alignment horizontal="center" vertical="top" wrapText="1"/>
    </xf>
    <xf numFmtId="0" fontId="48" fillId="0" borderId="11" xfId="38" applyFont="1" applyFill="1" applyBorder="1" applyAlignment="1">
      <alignment vertical="top" wrapText="1"/>
    </xf>
    <xf numFmtId="164" fontId="19" fillId="0" borderId="11" xfId="28" applyNumberFormat="1" applyFont="1" applyFill="1" applyBorder="1" applyAlignment="1">
      <alignment horizontal="center" vertical="top" wrapText="1"/>
    </xf>
    <xf numFmtId="164" fontId="21" fillId="0" borderId="11" xfId="28" applyNumberFormat="1" applyFont="1" applyFill="1" applyBorder="1" applyAlignment="1">
      <alignment horizontal="center" vertical="top" wrapText="1"/>
    </xf>
    <xf numFmtId="0" fontId="21" fillId="0" borderId="11" xfId="38" applyFont="1" applyFill="1" applyBorder="1" applyAlignment="1">
      <alignment horizontal="center" vertical="top" wrapText="1"/>
    </xf>
    <xf numFmtId="164" fontId="21" fillId="0" borderId="11" xfId="38" applyNumberFormat="1" applyFont="1" applyFill="1" applyBorder="1" applyAlignment="1">
      <alignment horizontal="center" vertical="top" wrapText="1"/>
    </xf>
    <xf numFmtId="2" fontId="21" fillId="0" borderId="11" xfId="38" applyNumberFormat="1" applyFont="1" applyFill="1" applyBorder="1" applyAlignment="1">
      <alignment horizontal="center" vertical="top" wrapText="1"/>
    </xf>
    <xf numFmtId="164" fontId="37" fillId="0" borderId="11" xfId="28" applyNumberFormat="1" applyFont="1" applyFill="1" applyBorder="1" applyAlignment="1">
      <alignment horizontal="left" vertical="top"/>
    </xf>
    <xf numFmtId="0" fontId="57" fillId="25" borderId="11" xfId="38" applyFont="1" applyFill="1" applyBorder="1" applyAlignment="1">
      <alignment vertical="top" wrapText="1"/>
    </xf>
    <xf numFmtId="165" fontId="37" fillId="0" borderId="11" xfId="28" applyNumberFormat="1" applyFont="1" applyFill="1" applyBorder="1" applyAlignment="1">
      <alignment horizontal="center" vertical="top"/>
    </xf>
    <xf numFmtId="43" fontId="19" fillId="0" borderId="11" xfId="28" applyFont="1" applyFill="1" applyBorder="1" applyAlignment="1">
      <alignment vertical="top"/>
    </xf>
    <xf numFmtId="166" fontId="37" fillId="0" borderId="11" xfId="38" applyNumberFormat="1" applyFont="1" applyFill="1" applyBorder="1" applyAlignment="1">
      <alignment horizontal="center" vertical="top"/>
    </xf>
    <xf numFmtId="164" fontId="37" fillId="0" borderId="11" xfId="28" applyNumberFormat="1" applyFont="1" applyFill="1" applyBorder="1" applyAlignment="1">
      <alignment horizontal="center" vertical="top"/>
    </xf>
    <xf numFmtId="0" fontId="48" fillId="0" borderId="11" xfId="38" applyFont="1" applyBorder="1" applyAlignment="1">
      <alignment vertical="top" wrapText="1"/>
    </xf>
    <xf numFmtId="43" fontId="37" fillId="0" borderId="11" xfId="28" applyNumberFormat="1" applyFont="1" applyFill="1" applyBorder="1" applyAlignment="1">
      <alignment horizontal="center" vertical="top"/>
    </xf>
    <xf numFmtId="2" fontId="37" fillId="0" borderId="11" xfId="38" applyNumberFormat="1" applyFont="1" applyFill="1" applyBorder="1" applyAlignment="1">
      <alignment horizontal="center" vertical="top" wrapText="1"/>
    </xf>
    <xf numFmtId="0" fontId="57" fillId="28" borderId="11" xfId="38" applyFont="1" applyFill="1" applyBorder="1" applyAlignment="1">
      <alignment vertical="top" wrapText="1"/>
    </xf>
    <xf numFmtId="0" fontId="40" fillId="0" borderId="11" xfId="38" applyFont="1" applyFill="1" applyBorder="1" applyAlignment="1">
      <alignment vertical="top" wrapText="1"/>
    </xf>
    <xf numFmtId="0" fontId="47" fillId="29" borderId="11" xfId="38" applyFont="1" applyFill="1" applyBorder="1" applyAlignment="1">
      <alignment vertical="top" wrapText="1"/>
    </xf>
    <xf numFmtId="164" fontId="19" fillId="29" borderId="11" xfId="28" applyNumberFormat="1" applyFont="1" applyFill="1" applyBorder="1" applyAlignment="1">
      <alignment vertical="top" wrapText="1"/>
    </xf>
    <xf numFmtId="2" fontId="19" fillId="29" borderId="11" xfId="28" applyNumberFormat="1" applyFont="1" applyFill="1" applyBorder="1" applyAlignment="1">
      <alignment vertical="top" wrapText="1"/>
    </xf>
    <xf numFmtId="2" fontId="37" fillId="0" borderId="0" xfId="38" applyNumberFormat="1" applyFont="1" applyFill="1" applyAlignment="1">
      <alignment vertical="top" wrapText="1"/>
    </xf>
    <xf numFmtId="0" fontId="38" fillId="0" borderId="35" xfId="38" applyFont="1" applyFill="1" applyBorder="1" applyAlignment="1">
      <alignment horizontal="center" vertical="top" wrapText="1"/>
    </xf>
    <xf numFmtId="164" fontId="38" fillId="0" borderId="31" xfId="28" applyNumberFormat="1" applyFont="1" applyFill="1" applyBorder="1" applyAlignment="1">
      <alignment vertical="top" wrapText="1"/>
    </xf>
    <xf numFmtId="0" fontId="38" fillId="0" borderId="30" xfId="38" applyFont="1" applyFill="1" applyBorder="1" applyAlignment="1">
      <alignment vertical="center" wrapText="1"/>
    </xf>
    <xf numFmtId="164" fontId="30" fillId="0" borderId="11" xfId="28" applyNumberFormat="1" applyFont="1" applyFill="1" applyBorder="1" applyAlignment="1">
      <alignment vertical="top" wrapText="1"/>
    </xf>
    <xf numFmtId="164" fontId="19" fillId="0" borderId="0" xfId="28" applyNumberFormat="1" applyFont="1" applyFill="1" applyAlignment="1">
      <alignment vertical="top" wrapText="1"/>
    </xf>
    <xf numFmtId="164" fontId="38" fillId="0" borderId="28" xfId="28" applyNumberFormat="1" applyFont="1" applyFill="1" applyBorder="1" applyAlignment="1">
      <alignment vertical="top" wrapText="1"/>
    </xf>
    <xf numFmtId="0" fontId="38" fillId="0" borderId="26" xfId="38" applyFont="1" applyFill="1" applyBorder="1" applyAlignment="1">
      <alignment vertical="center" wrapText="1"/>
    </xf>
    <xf numFmtId="164" fontId="30" fillId="0" borderId="25" xfId="28" applyNumberFormat="1" applyFont="1" applyFill="1" applyBorder="1" applyAlignment="1">
      <alignment vertical="center"/>
    </xf>
    <xf numFmtId="164" fontId="38" fillId="0" borderId="25" xfId="28" applyNumberFormat="1" applyFont="1" applyFill="1" applyBorder="1" applyAlignment="1">
      <alignment vertical="top" wrapText="1"/>
    </xf>
    <xf numFmtId="0" fontId="38" fillId="0" borderId="26" xfId="38" applyFont="1" applyFill="1" applyBorder="1" applyAlignment="1">
      <alignment vertical="center"/>
    </xf>
    <xf numFmtId="164" fontId="38" fillId="0" borderId="23" xfId="28" applyNumberFormat="1" applyFont="1" applyFill="1" applyBorder="1" applyAlignment="1">
      <alignment vertical="top"/>
    </xf>
    <xf numFmtId="0" fontId="38" fillId="0" borderId="26" xfId="38" applyFont="1" applyFill="1" applyBorder="1" applyAlignment="1">
      <alignment vertical="top" wrapText="1"/>
    </xf>
    <xf numFmtId="0" fontId="38" fillId="0" borderId="24" xfId="38" applyFont="1" applyFill="1" applyBorder="1" applyAlignment="1">
      <alignment vertical="center" wrapText="1"/>
    </xf>
    <xf numFmtId="164" fontId="30" fillId="0" borderId="23" xfId="28" applyNumberFormat="1" applyFont="1" applyFill="1" applyBorder="1" applyAlignment="1">
      <alignment vertical="center"/>
    </xf>
    <xf numFmtId="164" fontId="21" fillId="0" borderId="0" xfId="28" applyNumberFormat="1" applyFont="1" applyFill="1" applyAlignment="1">
      <alignment vertical="top" wrapText="1"/>
    </xf>
    <xf numFmtId="14" fontId="19" fillId="0" borderId="1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1" xfId="38" applyFont="1" applyFill="1" applyBorder="1" applyAlignment="1">
      <alignment horizontal="center" vertical="center" wrapText="1"/>
    </xf>
    <xf numFmtId="0" fontId="38" fillId="34" borderId="11" xfId="38" applyFont="1" applyFill="1" applyBorder="1" applyAlignment="1">
      <alignment horizontal="center" vertical="center" wrapText="1"/>
    </xf>
    <xf numFmtId="0" fontId="38" fillId="35" borderId="11" xfId="38" applyFont="1" applyFill="1" applyBorder="1" applyAlignment="1">
      <alignment horizontal="center" vertical="center" wrapText="1"/>
    </xf>
    <xf numFmtId="0" fontId="38" fillId="26" borderId="11" xfId="38" applyFont="1" applyFill="1" applyBorder="1" applyAlignment="1">
      <alignment horizontal="center" vertical="top" wrapText="1"/>
    </xf>
    <xf numFmtId="164" fontId="38" fillId="0" borderId="29" xfId="28" applyNumberFormat="1" applyFont="1" applyFill="1" applyBorder="1" applyAlignment="1">
      <alignment horizontal="left" vertical="top" wrapText="1"/>
    </xf>
    <xf numFmtId="164" fontId="38" fillId="0" borderId="21" xfId="28" applyNumberFormat="1" applyFont="1" applyFill="1" applyBorder="1" applyAlignment="1">
      <alignment horizontal="left" vertical="top" wrapText="1"/>
    </xf>
    <xf numFmtId="164" fontId="38" fillId="0" borderId="22" xfId="28" applyNumberFormat="1" applyFont="1" applyFill="1" applyBorder="1" applyAlignment="1">
      <alignment horizontal="left" vertical="top" wrapText="1"/>
    </xf>
    <xf numFmtId="0" fontId="37" fillId="0" borderId="11" xfId="38" applyFont="1" applyFill="1" applyBorder="1" applyAlignment="1">
      <alignment horizontal="center" vertical="center" wrapText="1"/>
    </xf>
    <xf numFmtId="164" fontId="38" fillId="29" borderId="11" xfId="28" applyNumberFormat="1" applyFont="1" applyFill="1" applyBorder="1" applyAlignment="1">
      <alignment horizontal="center" vertical="center" wrapText="1"/>
    </xf>
    <xf numFmtId="0" fontId="38" fillId="0" borderId="0" xfId="38" applyFont="1" applyFill="1" applyAlignment="1">
      <alignment horizontal="left" vertical="center"/>
    </xf>
    <xf numFmtId="0" fontId="38" fillId="0" borderId="0" xfId="38" applyFont="1" applyFill="1" applyAlignment="1">
      <alignment horizontal="center" vertical="top"/>
    </xf>
    <xf numFmtId="164" fontId="38" fillId="0" borderId="34" xfId="28" applyNumberFormat="1" applyFont="1" applyFill="1" applyBorder="1" applyAlignment="1">
      <alignment horizontal="center" vertical="top" wrapText="1"/>
    </xf>
    <xf numFmtId="164" fontId="38" fillId="0" borderId="33" xfId="28" applyNumberFormat="1" applyFont="1" applyFill="1" applyBorder="1" applyAlignment="1">
      <alignment horizontal="center" vertical="top" wrapText="1"/>
    </xf>
    <xf numFmtId="164" fontId="38" fillId="0" borderId="32" xfId="28" applyNumberFormat="1" applyFont="1" applyFill="1" applyBorder="1" applyAlignment="1">
      <alignment horizontal="center" vertical="top" wrapText="1"/>
    </xf>
    <xf numFmtId="164" fontId="38" fillId="0" borderId="24" xfId="28" applyNumberFormat="1" applyFont="1" applyFill="1" applyBorder="1" applyAlignment="1">
      <alignment horizontal="right" vertical="top" wrapText="1"/>
    </xf>
    <xf numFmtId="164" fontId="38" fillId="0" borderId="27" xfId="28" applyNumberFormat="1" applyFont="1" applyFill="1" applyBorder="1" applyAlignment="1">
      <alignment horizontal="right" vertical="top" wrapText="1"/>
    </xf>
    <xf numFmtId="164" fontId="38" fillId="36" borderId="10" xfId="28" applyNumberFormat="1" applyFont="1" applyFill="1" applyBorder="1" applyAlignment="1">
      <alignment horizontal="center" vertical="center" wrapText="1"/>
    </xf>
    <xf numFmtId="164" fontId="38" fillId="36" borderId="21" xfId="28" applyNumberFormat="1" applyFont="1" applyFill="1" applyBorder="1" applyAlignment="1">
      <alignment horizontal="center" vertical="center" wrapText="1"/>
    </xf>
    <xf numFmtId="164" fontId="38" fillId="36" borderId="22" xfId="28" applyNumberFormat="1" applyFont="1" applyFill="1" applyBorder="1" applyAlignment="1">
      <alignment horizontal="center" vertical="center" wrapText="1"/>
    </xf>
    <xf numFmtId="164" fontId="38" fillId="37" borderId="10" xfId="28" applyNumberFormat="1" applyFont="1" applyFill="1" applyBorder="1" applyAlignment="1">
      <alignment horizontal="center" vertical="center" wrapText="1"/>
    </xf>
    <xf numFmtId="164" fontId="38" fillId="37" borderId="21" xfId="28" applyNumberFormat="1" applyFont="1" applyFill="1" applyBorder="1" applyAlignment="1">
      <alignment horizontal="center" vertical="center" wrapText="1"/>
    </xf>
    <xf numFmtId="164" fontId="38" fillId="37" borderId="22" xfId="28" applyNumberFormat="1" applyFont="1" applyFill="1" applyBorder="1" applyAlignment="1">
      <alignment horizontal="center" vertical="center" wrapText="1"/>
    </xf>
    <xf numFmtId="164" fontId="38" fillId="38" borderId="11" xfId="28" applyNumberFormat="1" applyFont="1" applyFill="1" applyBorder="1" applyAlignment="1">
      <alignment horizontal="center" vertical="center" wrapText="1"/>
    </xf>
    <xf numFmtId="43" fontId="30" fillId="25" borderId="10" xfId="28" applyFont="1" applyFill="1" applyBorder="1" applyAlignment="1">
      <alignment horizontal="center" vertical="top"/>
    </xf>
    <xf numFmtId="43" fontId="30" fillId="25" borderId="21" xfId="28" applyFont="1" applyFill="1" applyBorder="1" applyAlignment="1">
      <alignment horizontal="center" vertical="top"/>
    </xf>
    <xf numFmtId="43" fontId="30" fillId="25" borderId="22" xfId="28" applyFont="1" applyFill="1" applyBorder="1" applyAlignment="1">
      <alignment horizontal="center" vertical="top"/>
    </xf>
    <xf numFmtId="0" fontId="33" fillId="25" borderId="11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25" borderId="21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 wrapText="1"/>
    </xf>
    <xf numFmtId="0" fontId="30" fillId="25" borderId="21" xfId="0" applyFont="1" applyFill="1" applyBorder="1" applyAlignment="1">
      <alignment horizontal="center" wrapText="1"/>
    </xf>
    <xf numFmtId="0" fontId="30" fillId="25" borderId="22" xfId="0" applyFont="1" applyFill="1" applyBorder="1" applyAlignment="1">
      <alignment horizontal="center" wrapText="1"/>
    </xf>
    <xf numFmtId="0" fontId="44" fillId="25" borderId="11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164" fontId="21" fillId="0" borderId="38" xfId="28" applyNumberFormat="1" applyFont="1" applyFill="1" applyBorder="1" applyAlignment="1">
      <alignment horizontal="center" vertical="top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196551</xdr:colOff>
      <xdr:row>0</xdr:row>
      <xdr:rowOff>85725</xdr:rowOff>
    </xdr:from>
    <xdr:ext cx="7128174" cy="730752"/>
    <xdr:sp macro="" textlink="">
      <xdr:nvSpPr>
        <xdr:cNvPr id="2" name="Rectangle 1"/>
        <xdr:cNvSpPr/>
      </xdr:nvSpPr>
      <xdr:spPr>
        <a:xfrm>
          <a:off x="196551" y="85725"/>
          <a:ext cx="7128174" cy="7307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3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Summary sheet: Physical Progress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ing%20Format%20Jan-Mar,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Progress report"/>
      <sheetName val="Summary Phy. quarterly "/>
      <sheetName val="Quarterly fin. review-detail"/>
      <sheetName val="deficit finance"/>
      <sheetName val="Summary quarterly financial "/>
      <sheetName val="Summary sheet PIA"/>
    </sheetNames>
    <sheetDataSet>
      <sheetData sheetId="0"/>
      <sheetData sheetId="1"/>
      <sheetData sheetId="2">
        <row r="3">
          <cell r="F3">
            <v>467475</v>
          </cell>
          <cell r="G3">
            <v>70825</v>
          </cell>
        </row>
        <row r="10">
          <cell r="F10">
            <v>2320500</v>
          </cell>
          <cell r="G10">
            <v>152275</v>
          </cell>
        </row>
        <row r="16">
          <cell r="F16">
            <v>27869603</v>
          </cell>
          <cell r="G16">
            <v>4772608</v>
          </cell>
        </row>
        <row r="31">
          <cell r="F31">
            <v>61852656</v>
          </cell>
          <cell r="G31">
            <v>1835998</v>
          </cell>
        </row>
        <row r="38">
          <cell r="F38">
            <v>708000</v>
          </cell>
          <cell r="G38">
            <v>0</v>
          </cell>
        </row>
        <row r="44">
          <cell r="F44">
            <v>3230347.5</v>
          </cell>
          <cell r="G44">
            <v>578028</v>
          </cell>
        </row>
        <row r="52">
          <cell r="F52">
            <v>1910181</v>
          </cell>
          <cell r="G52">
            <v>599125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zoomScaleSheetLayoutView="80" workbookViewId="0">
      <selection activeCell="G7" sqref="G7"/>
    </sheetView>
  </sheetViews>
  <sheetFormatPr defaultRowHeight="12.75"/>
  <cols>
    <col min="1" max="1" width="11.85546875" style="14" customWidth="1"/>
    <col min="2" max="2" width="29.42578125" style="114" customWidth="1"/>
    <col min="3" max="3" width="20.42578125" style="115" customWidth="1"/>
    <col min="4" max="4" width="14.28515625" style="115" customWidth="1"/>
    <col min="5" max="5" width="12.85546875" style="115" customWidth="1"/>
    <col min="6" max="6" width="13.5703125" style="115" customWidth="1"/>
    <col min="7" max="7" width="8.5703125" style="115" customWidth="1"/>
    <col min="8" max="8" width="10.85546875" style="115" customWidth="1"/>
    <col min="9" max="9" width="11.140625" style="115" customWidth="1"/>
    <col min="10" max="10" width="11.85546875" style="115" customWidth="1"/>
    <col min="11" max="11" width="11.42578125" style="115" customWidth="1"/>
    <col min="12" max="12" width="15" style="127" customWidth="1"/>
    <col min="13" max="13" width="13.5703125" style="14" customWidth="1"/>
    <col min="14" max="15" width="12.7109375" style="14" customWidth="1"/>
    <col min="16" max="16" width="20.28515625" style="14" customWidth="1"/>
    <col min="17" max="17" width="14.28515625" style="14" customWidth="1"/>
    <col min="18" max="16384" width="9.140625" style="14"/>
  </cols>
  <sheetData>
    <row r="1" spans="1:16" ht="13.5" thickBot="1"/>
    <row r="2" spans="1:16" ht="15.75">
      <c r="A2" s="15"/>
      <c r="B2" s="116" t="s">
        <v>13</v>
      </c>
      <c r="C2" s="217" t="s">
        <v>334</v>
      </c>
      <c r="D2" s="218"/>
      <c r="E2" s="218"/>
      <c r="F2" s="218"/>
      <c r="G2" s="218"/>
      <c r="H2" s="218"/>
      <c r="I2" s="218"/>
      <c r="J2" s="218"/>
      <c r="K2" s="218"/>
      <c r="L2" s="219"/>
      <c r="M2" s="16"/>
      <c r="N2" s="15"/>
      <c r="O2" s="15"/>
      <c r="P2" s="15"/>
    </row>
    <row r="3" spans="1:16" ht="16.5" thickBot="1">
      <c r="A3" s="15"/>
      <c r="B3" s="116" t="s">
        <v>59</v>
      </c>
      <c r="C3" s="262" t="s">
        <v>383</v>
      </c>
      <c r="D3" s="262"/>
      <c r="E3" s="262"/>
      <c r="F3" s="262"/>
      <c r="G3" s="262"/>
      <c r="H3" s="262"/>
      <c r="I3" s="262"/>
      <c r="J3" s="262"/>
      <c r="K3" s="262"/>
      <c r="L3" s="262"/>
      <c r="M3" s="16"/>
      <c r="N3" s="15"/>
      <c r="O3" s="15"/>
      <c r="P3" s="15"/>
    </row>
    <row r="4" spans="1:16" ht="16.5" thickBot="1">
      <c r="A4" s="15"/>
      <c r="B4" s="116" t="s">
        <v>14</v>
      </c>
      <c r="C4" s="220" t="s">
        <v>335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</row>
    <row r="5" spans="1:16" ht="15.75">
      <c r="A5" s="15"/>
      <c r="B5" s="116" t="s">
        <v>98</v>
      </c>
      <c r="C5" s="117" t="s">
        <v>336</v>
      </c>
      <c r="D5" s="118"/>
      <c r="E5" s="118"/>
      <c r="F5" s="118"/>
      <c r="G5" s="118"/>
      <c r="H5" s="118"/>
      <c r="I5" s="118"/>
      <c r="J5" s="118"/>
      <c r="K5" s="118"/>
      <c r="L5" s="118"/>
      <c r="M5" s="16"/>
      <c r="N5" s="16"/>
      <c r="O5" s="16"/>
      <c r="P5" s="16"/>
    </row>
    <row r="6" spans="1:16" ht="15.75">
      <c r="A6" s="15"/>
      <c r="B6" s="116" t="s">
        <v>51</v>
      </c>
      <c r="C6" s="117" t="s">
        <v>337</v>
      </c>
      <c r="D6" s="118"/>
      <c r="E6" s="118"/>
      <c r="F6" s="118"/>
      <c r="G6" s="118"/>
      <c r="H6" s="118"/>
      <c r="I6" s="118"/>
      <c r="J6" s="118"/>
      <c r="K6" s="118"/>
      <c r="L6" s="118"/>
      <c r="M6" s="16"/>
      <c r="N6" s="16"/>
      <c r="O6" s="16"/>
      <c r="P6" s="16"/>
    </row>
    <row r="7" spans="1:16" ht="15.75">
      <c r="A7" s="15"/>
      <c r="B7" s="116" t="s">
        <v>99</v>
      </c>
      <c r="C7" s="119" t="s">
        <v>15</v>
      </c>
      <c r="D7" s="128">
        <v>41640</v>
      </c>
      <c r="E7" s="119"/>
      <c r="F7" s="119"/>
      <c r="G7" s="128"/>
      <c r="H7" s="17"/>
      <c r="I7" s="15" t="s">
        <v>16</v>
      </c>
      <c r="J7" s="15"/>
      <c r="K7" s="119"/>
      <c r="L7" s="216">
        <v>41729</v>
      </c>
      <c r="M7" s="17"/>
      <c r="N7" s="15" t="s">
        <v>16</v>
      </c>
      <c r="O7" s="15"/>
      <c r="P7" s="18"/>
    </row>
    <row r="8" spans="1:16" ht="15.75">
      <c r="A8" s="15"/>
      <c r="B8" s="120"/>
      <c r="C8" s="119"/>
      <c r="D8" s="119"/>
      <c r="E8" s="119"/>
      <c r="F8" s="119"/>
      <c r="G8" s="119"/>
      <c r="H8" s="119"/>
      <c r="I8" s="119"/>
      <c r="J8" s="119"/>
      <c r="K8" s="119"/>
      <c r="L8" s="129"/>
      <c r="M8" s="15"/>
      <c r="N8" s="15"/>
      <c r="O8" s="15"/>
      <c r="P8" s="15"/>
    </row>
    <row r="9" spans="1:16" ht="14.25" customHeight="1">
      <c r="A9" s="15"/>
      <c r="B9" s="120"/>
      <c r="C9" s="119"/>
      <c r="D9" s="119"/>
      <c r="E9" s="119"/>
      <c r="F9" s="119"/>
      <c r="G9" s="119"/>
      <c r="H9" s="119"/>
      <c r="I9" s="119"/>
      <c r="J9" s="119"/>
      <c r="K9" s="119"/>
      <c r="L9" s="129"/>
      <c r="M9" s="15"/>
      <c r="N9" s="15"/>
      <c r="O9" s="15"/>
      <c r="P9" s="15"/>
    </row>
    <row r="10" spans="1:16" ht="15.75" hidden="1">
      <c r="A10" s="15"/>
      <c r="B10" s="120"/>
      <c r="C10" s="119"/>
      <c r="D10" s="119"/>
      <c r="E10" s="119"/>
      <c r="F10" s="119"/>
      <c r="G10" s="119"/>
      <c r="H10" s="119"/>
      <c r="I10" s="119"/>
      <c r="J10" s="119"/>
      <c r="K10" s="119"/>
      <c r="L10" s="129"/>
      <c r="M10" s="15"/>
      <c r="N10" s="15"/>
      <c r="O10" s="15"/>
      <c r="P10" s="15"/>
    </row>
    <row r="11" spans="1:16" s="106" customFormat="1" ht="108.75" customHeight="1">
      <c r="A11" s="99"/>
      <c r="B11" s="100" t="s">
        <v>12</v>
      </c>
      <c r="C11" s="100" t="s">
        <v>143</v>
      </c>
      <c r="D11" s="101" t="s">
        <v>145</v>
      </c>
      <c r="E11" s="102" t="s">
        <v>144</v>
      </c>
      <c r="F11" s="102" t="s">
        <v>149</v>
      </c>
      <c r="G11" s="103" t="s">
        <v>146</v>
      </c>
      <c r="H11" s="103" t="s">
        <v>380</v>
      </c>
      <c r="I11" s="103" t="s">
        <v>150</v>
      </c>
      <c r="J11" s="104" t="s">
        <v>147</v>
      </c>
      <c r="K11" s="105" t="s">
        <v>151</v>
      </c>
      <c r="L11" s="130" t="s">
        <v>148</v>
      </c>
    </row>
    <row r="12" spans="1:16" ht="13.5" customHeight="1">
      <c r="A12" s="19" t="s">
        <v>18</v>
      </c>
      <c r="B12" s="5"/>
      <c r="C12" s="121"/>
      <c r="D12" s="121"/>
      <c r="E12" s="121"/>
      <c r="F12" s="121"/>
      <c r="G12" s="121"/>
      <c r="H12" s="121"/>
      <c r="I12" s="121"/>
      <c r="J12" s="121"/>
      <c r="K12" s="122"/>
      <c r="L12" s="131"/>
    </row>
    <row r="13" spans="1:16" ht="63">
      <c r="A13" s="20">
        <v>1.1000000000000001</v>
      </c>
      <c r="B13" s="5" t="s">
        <v>217</v>
      </c>
      <c r="C13" s="121" t="s">
        <v>17</v>
      </c>
      <c r="D13" s="123">
        <v>9900</v>
      </c>
      <c r="E13" s="123">
        <v>9930</v>
      </c>
      <c r="F13" s="121">
        <f t="shared" ref="F13:F19" si="0">(E13/D13)*100</f>
        <v>100.3030303030303</v>
      </c>
      <c r="G13" s="121">
        <v>0</v>
      </c>
      <c r="H13" s="121">
        <v>220</v>
      </c>
      <c r="I13" s="121" t="e">
        <f t="shared" ref="I13:I19" si="1">(H13/G13)*100</f>
        <v>#DIV/0!</v>
      </c>
      <c r="J13" s="121">
        <f>G13+D13</f>
        <v>9900</v>
      </c>
      <c r="K13" s="122">
        <f>+H13+E13</f>
        <v>10150</v>
      </c>
      <c r="L13" s="131">
        <f t="shared" ref="L13:L19" si="2">(K13/J13)*100</f>
        <v>102.52525252525253</v>
      </c>
    </row>
    <row r="14" spans="1:16" ht="13.5" customHeight="1">
      <c r="A14" s="21" t="s">
        <v>19</v>
      </c>
      <c r="B14" s="10" t="s">
        <v>0</v>
      </c>
      <c r="C14" s="121"/>
      <c r="D14" s="121"/>
      <c r="E14" s="121">
        <v>7221</v>
      </c>
      <c r="F14" s="121" t="e">
        <f t="shared" si="0"/>
        <v>#DIV/0!</v>
      </c>
      <c r="G14" s="121"/>
      <c r="H14" s="121">
        <v>100</v>
      </c>
      <c r="I14" s="121" t="e">
        <f t="shared" si="1"/>
        <v>#DIV/0!</v>
      </c>
      <c r="J14" s="121">
        <f t="shared" ref="J14:J18" si="3">G14+D14</f>
        <v>0</v>
      </c>
      <c r="K14" s="122">
        <f t="shared" ref="K14:K82" si="4">+H14+E14</f>
        <v>7321</v>
      </c>
      <c r="L14" s="131" t="e">
        <f t="shared" si="2"/>
        <v>#DIV/0!</v>
      </c>
    </row>
    <row r="15" spans="1:16" ht="13.5" customHeight="1">
      <c r="A15" s="21" t="s">
        <v>20</v>
      </c>
      <c r="B15" s="10" t="s">
        <v>1</v>
      </c>
      <c r="C15" s="121"/>
      <c r="D15" s="121"/>
      <c r="E15" s="121">
        <v>841</v>
      </c>
      <c r="F15" s="121" t="e">
        <f t="shared" si="0"/>
        <v>#DIV/0!</v>
      </c>
      <c r="G15" s="121"/>
      <c r="H15" s="121"/>
      <c r="I15" s="121" t="e">
        <f t="shared" si="1"/>
        <v>#DIV/0!</v>
      </c>
      <c r="J15" s="121">
        <f t="shared" si="3"/>
        <v>0</v>
      </c>
      <c r="K15" s="122">
        <f t="shared" si="4"/>
        <v>841</v>
      </c>
      <c r="L15" s="131" t="e">
        <f t="shared" si="2"/>
        <v>#DIV/0!</v>
      </c>
    </row>
    <row r="16" spans="1:16" ht="13.5" customHeight="1">
      <c r="A16" s="21" t="s">
        <v>21</v>
      </c>
      <c r="B16" s="10" t="s">
        <v>218</v>
      </c>
      <c r="C16" s="121"/>
      <c r="D16" s="121"/>
      <c r="E16" s="121">
        <v>1291</v>
      </c>
      <c r="F16" s="121" t="e">
        <f t="shared" si="0"/>
        <v>#DIV/0!</v>
      </c>
      <c r="G16" s="121"/>
      <c r="H16" s="121">
        <v>120</v>
      </c>
      <c r="I16" s="121" t="e">
        <f t="shared" si="1"/>
        <v>#DIV/0!</v>
      </c>
      <c r="J16" s="121">
        <f t="shared" si="3"/>
        <v>0</v>
      </c>
      <c r="K16" s="122">
        <f t="shared" si="4"/>
        <v>1411</v>
      </c>
      <c r="L16" s="131" t="e">
        <f t="shared" si="2"/>
        <v>#DIV/0!</v>
      </c>
    </row>
    <row r="17" spans="1:12" ht="13.5" customHeight="1">
      <c r="A17" s="21" t="s">
        <v>22</v>
      </c>
      <c r="B17" s="10" t="s">
        <v>46</v>
      </c>
      <c r="C17" s="121"/>
      <c r="D17" s="121"/>
      <c r="E17" s="121">
        <v>11</v>
      </c>
      <c r="F17" s="121" t="e">
        <f t="shared" si="0"/>
        <v>#DIV/0!</v>
      </c>
      <c r="G17" s="121"/>
      <c r="H17" s="121"/>
      <c r="I17" s="121" t="e">
        <f t="shared" si="1"/>
        <v>#DIV/0!</v>
      </c>
      <c r="J17" s="121">
        <f t="shared" si="3"/>
        <v>0</v>
      </c>
      <c r="K17" s="122">
        <f t="shared" si="4"/>
        <v>11</v>
      </c>
      <c r="L17" s="131" t="e">
        <f t="shared" si="2"/>
        <v>#DIV/0!</v>
      </c>
    </row>
    <row r="18" spans="1:12" ht="13.5" customHeight="1">
      <c r="A18" s="21" t="s">
        <v>338</v>
      </c>
      <c r="B18" s="10" t="s">
        <v>339</v>
      </c>
      <c r="C18" s="121"/>
      <c r="D18" s="121"/>
      <c r="E18" s="121">
        <v>566</v>
      </c>
      <c r="F18" s="121" t="e">
        <f t="shared" si="0"/>
        <v>#DIV/0!</v>
      </c>
      <c r="G18" s="121"/>
      <c r="H18" s="121"/>
      <c r="I18" s="121" t="e">
        <f t="shared" si="1"/>
        <v>#DIV/0!</v>
      </c>
      <c r="J18" s="121">
        <f t="shared" si="3"/>
        <v>0</v>
      </c>
      <c r="K18" s="122">
        <f t="shared" si="4"/>
        <v>566</v>
      </c>
      <c r="L18" s="131" t="e">
        <f t="shared" si="2"/>
        <v>#DIV/0!</v>
      </c>
    </row>
    <row r="19" spans="1:12" ht="94.5">
      <c r="A19" s="20">
        <v>1.2</v>
      </c>
      <c r="B19" s="5" t="s">
        <v>243</v>
      </c>
      <c r="C19" s="121" t="s">
        <v>17</v>
      </c>
      <c r="D19" s="121">
        <v>3000</v>
      </c>
      <c r="E19" s="121">
        <f>SUM(E20:E24)</f>
        <v>1152</v>
      </c>
      <c r="F19" s="121">
        <f t="shared" si="0"/>
        <v>38.4</v>
      </c>
      <c r="G19" s="121">
        <v>1800</v>
      </c>
      <c r="H19" s="121">
        <f>SUM(H20:H24)</f>
        <v>1574</v>
      </c>
      <c r="I19" s="121">
        <f t="shared" si="1"/>
        <v>87.444444444444443</v>
      </c>
      <c r="J19" s="121">
        <f>G19+D19</f>
        <v>4800</v>
      </c>
      <c r="K19" s="122">
        <f t="shared" si="4"/>
        <v>2726</v>
      </c>
      <c r="L19" s="131">
        <f t="shared" si="2"/>
        <v>56.791666666666664</v>
      </c>
    </row>
    <row r="20" spans="1:12" ht="15.75">
      <c r="A20" s="21" t="s">
        <v>280</v>
      </c>
      <c r="B20" s="6" t="s">
        <v>0</v>
      </c>
      <c r="C20" s="121"/>
      <c r="D20" s="121"/>
      <c r="E20" s="121">
        <v>801</v>
      </c>
      <c r="F20" s="121" t="e">
        <f t="shared" ref="F20:F63" si="5">(E20/D20)*100</f>
        <v>#DIV/0!</v>
      </c>
      <c r="G20" s="121"/>
      <c r="H20" s="121">
        <v>1177</v>
      </c>
      <c r="I20" s="121" t="e">
        <f t="shared" ref="I20:I63" si="6">(H20/G20)*100</f>
        <v>#DIV/0!</v>
      </c>
      <c r="J20" s="121">
        <f t="shared" ref="J20:J88" si="7">G20+D20</f>
        <v>0</v>
      </c>
      <c r="K20" s="122">
        <f t="shared" si="4"/>
        <v>1978</v>
      </c>
      <c r="L20" s="131" t="e">
        <f t="shared" ref="L20:L57" si="8">(K20/J20)*100</f>
        <v>#DIV/0!</v>
      </c>
    </row>
    <row r="21" spans="1:12" ht="15.75">
      <c r="A21" s="21" t="s">
        <v>281</v>
      </c>
      <c r="B21" s="6" t="s">
        <v>1</v>
      </c>
      <c r="C21" s="121"/>
      <c r="D21" s="121"/>
      <c r="E21" s="121">
        <v>75</v>
      </c>
      <c r="F21" s="121" t="e">
        <f t="shared" si="5"/>
        <v>#DIV/0!</v>
      </c>
      <c r="G21" s="121"/>
      <c r="H21" s="121">
        <v>113</v>
      </c>
      <c r="I21" s="121" t="e">
        <f t="shared" si="6"/>
        <v>#DIV/0!</v>
      </c>
      <c r="J21" s="121">
        <f t="shared" si="7"/>
        <v>0</v>
      </c>
      <c r="K21" s="122">
        <f t="shared" si="4"/>
        <v>188</v>
      </c>
      <c r="L21" s="131" t="e">
        <f t="shared" si="8"/>
        <v>#DIV/0!</v>
      </c>
    </row>
    <row r="22" spans="1:12" ht="15.75">
      <c r="A22" s="21" t="s">
        <v>282</v>
      </c>
      <c r="B22" s="6" t="s">
        <v>2</v>
      </c>
      <c r="C22" s="121"/>
      <c r="D22" s="121"/>
      <c r="E22" s="121">
        <v>237</v>
      </c>
      <c r="F22" s="121" t="e">
        <f t="shared" si="5"/>
        <v>#DIV/0!</v>
      </c>
      <c r="G22" s="121"/>
      <c r="H22" s="121">
        <v>251</v>
      </c>
      <c r="I22" s="121" t="e">
        <f t="shared" si="6"/>
        <v>#DIV/0!</v>
      </c>
      <c r="J22" s="121">
        <f t="shared" si="7"/>
        <v>0</v>
      </c>
      <c r="K22" s="122">
        <f t="shared" si="4"/>
        <v>488</v>
      </c>
      <c r="L22" s="131" t="e">
        <f t="shared" si="8"/>
        <v>#DIV/0!</v>
      </c>
    </row>
    <row r="23" spans="1:12" ht="15.75">
      <c r="A23" s="21" t="s">
        <v>283</v>
      </c>
      <c r="B23" s="6" t="s">
        <v>46</v>
      </c>
      <c r="C23" s="121"/>
      <c r="D23" s="121"/>
      <c r="E23" s="121">
        <v>4</v>
      </c>
      <c r="F23" s="121" t="e">
        <f t="shared" si="5"/>
        <v>#DIV/0!</v>
      </c>
      <c r="G23" s="121"/>
      <c r="H23" s="121">
        <v>0</v>
      </c>
      <c r="I23" s="121" t="e">
        <f t="shared" si="6"/>
        <v>#DIV/0!</v>
      </c>
      <c r="J23" s="121">
        <f t="shared" si="7"/>
        <v>0</v>
      </c>
      <c r="K23" s="122">
        <f t="shared" si="4"/>
        <v>4</v>
      </c>
      <c r="L23" s="131" t="e">
        <f t="shared" si="8"/>
        <v>#DIV/0!</v>
      </c>
    </row>
    <row r="24" spans="1:12" ht="15.75">
      <c r="A24" s="21" t="s">
        <v>340</v>
      </c>
      <c r="B24" s="6" t="s">
        <v>339</v>
      </c>
      <c r="C24" s="121"/>
      <c r="D24" s="121"/>
      <c r="E24" s="121">
        <v>35</v>
      </c>
      <c r="F24" s="121" t="e">
        <f t="shared" si="5"/>
        <v>#DIV/0!</v>
      </c>
      <c r="G24" s="121"/>
      <c r="H24" s="121">
        <v>33</v>
      </c>
      <c r="I24" s="121" t="e">
        <f t="shared" si="6"/>
        <v>#DIV/0!</v>
      </c>
      <c r="J24" s="121">
        <f t="shared" si="7"/>
        <v>0</v>
      </c>
      <c r="K24" s="122">
        <f t="shared" si="4"/>
        <v>68</v>
      </c>
      <c r="L24" s="131" t="e">
        <f t="shared" si="8"/>
        <v>#DIV/0!</v>
      </c>
    </row>
    <row r="25" spans="1:12" ht="35.25" customHeight="1">
      <c r="A25" s="21">
        <v>1.3</v>
      </c>
      <c r="B25" s="5" t="s">
        <v>247</v>
      </c>
      <c r="C25" s="121" t="s">
        <v>17</v>
      </c>
      <c r="D25" s="121">
        <v>2200</v>
      </c>
      <c r="E25" s="121">
        <v>1454</v>
      </c>
      <c r="F25" s="121">
        <f t="shared" si="5"/>
        <v>66.090909090909093</v>
      </c>
      <c r="G25" s="121">
        <v>3000</v>
      </c>
      <c r="H25" s="121">
        <v>1152</v>
      </c>
      <c r="I25" s="121">
        <f t="shared" si="6"/>
        <v>38.4</v>
      </c>
      <c r="J25" s="121">
        <f t="shared" si="7"/>
        <v>5200</v>
      </c>
      <c r="K25" s="122">
        <f t="shared" si="4"/>
        <v>2606</v>
      </c>
      <c r="L25" s="131">
        <f t="shared" si="8"/>
        <v>50.11538461538462</v>
      </c>
    </row>
    <row r="26" spans="1:12" ht="15.75">
      <c r="A26" s="21" t="s">
        <v>248</v>
      </c>
      <c r="B26" s="7" t="s">
        <v>244</v>
      </c>
      <c r="C26" s="121"/>
      <c r="D26" s="121"/>
      <c r="E26" s="121">
        <v>1454</v>
      </c>
      <c r="F26" s="121" t="e">
        <f t="shared" si="5"/>
        <v>#DIV/0!</v>
      </c>
      <c r="G26" s="121"/>
      <c r="H26" s="121">
        <v>1152</v>
      </c>
      <c r="I26" s="121" t="e">
        <f t="shared" si="6"/>
        <v>#DIV/0!</v>
      </c>
      <c r="J26" s="121">
        <f t="shared" si="7"/>
        <v>0</v>
      </c>
      <c r="K26" s="122">
        <f t="shared" si="4"/>
        <v>2606</v>
      </c>
      <c r="L26" s="131" t="e">
        <f t="shared" si="8"/>
        <v>#DIV/0!</v>
      </c>
    </row>
    <row r="27" spans="1:12" ht="15.75">
      <c r="A27" s="21" t="s">
        <v>249</v>
      </c>
      <c r="B27" s="7" t="s">
        <v>245</v>
      </c>
      <c r="C27" s="121"/>
      <c r="D27" s="121"/>
      <c r="E27" s="121"/>
      <c r="F27" s="121" t="e">
        <f t="shared" si="5"/>
        <v>#DIV/0!</v>
      </c>
      <c r="G27" s="121"/>
      <c r="H27" s="121"/>
      <c r="I27" s="121" t="e">
        <f t="shared" si="6"/>
        <v>#DIV/0!</v>
      </c>
      <c r="J27" s="121">
        <f t="shared" si="7"/>
        <v>0</v>
      </c>
      <c r="K27" s="122">
        <f t="shared" si="4"/>
        <v>0</v>
      </c>
      <c r="L27" s="131" t="e">
        <f t="shared" si="8"/>
        <v>#DIV/0!</v>
      </c>
    </row>
    <row r="28" spans="1:12" ht="15.75">
      <c r="A28" s="21" t="s">
        <v>250</v>
      </c>
      <c r="B28" s="7" t="s">
        <v>246</v>
      </c>
      <c r="C28" s="121"/>
      <c r="D28" s="121"/>
      <c r="E28" s="121"/>
      <c r="F28" s="121" t="e">
        <f t="shared" si="5"/>
        <v>#DIV/0!</v>
      </c>
      <c r="G28" s="121"/>
      <c r="H28" s="121"/>
      <c r="I28" s="121" t="e">
        <f t="shared" si="6"/>
        <v>#DIV/0!</v>
      </c>
      <c r="J28" s="121">
        <f t="shared" si="7"/>
        <v>0</v>
      </c>
      <c r="K28" s="122">
        <f t="shared" si="4"/>
        <v>0</v>
      </c>
      <c r="L28" s="131" t="e">
        <f t="shared" si="8"/>
        <v>#DIV/0!</v>
      </c>
    </row>
    <row r="29" spans="1:12" ht="63">
      <c r="A29" s="21">
        <v>1.4</v>
      </c>
      <c r="B29" s="5" t="s">
        <v>131</v>
      </c>
      <c r="C29" s="121"/>
      <c r="D29" s="121"/>
      <c r="E29" s="121"/>
      <c r="F29" s="121" t="e">
        <f t="shared" si="5"/>
        <v>#DIV/0!</v>
      </c>
      <c r="G29" s="121"/>
      <c r="H29" s="121"/>
      <c r="I29" s="121" t="e">
        <f t="shared" si="6"/>
        <v>#DIV/0!</v>
      </c>
      <c r="J29" s="121">
        <f t="shared" si="7"/>
        <v>0</v>
      </c>
      <c r="K29" s="122">
        <f t="shared" si="4"/>
        <v>0</v>
      </c>
      <c r="L29" s="131" t="e">
        <f t="shared" si="8"/>
        <v>#DIV/0!</v>
      </c>
    </row>
    <row r="30" spans="1:12" ht="15.75">
      <c r="A30" s="21" t="s">
        <v>100</v>
      </c>
      <c r="B30" s="12" t="s">
        <v>61</v>
      </c>
      <c r="C30" s="121"/>
      <c r="D30" s="121">
        <v>650</v>
      </c>
      <c r="E30" s="121">
        <v>614</v>
      </c>
      <c r="F30" s="121">
        <f t="shared" si="5"/>
        <v>94.461538461538467</v>
      </c>
      <c r="G30" s="121">
        <v>150</v>
      </c>
      <c r="H30" s="121">
        <v>61</v>
      </c>
      <c r="I30" s="121">
        <f t="shared" si="6"/>
        <v>40.666666666666664</v>
      </c>
      <c r="J30" s="121">
        <f t="shared" si="7"/>
        <v>800</v>
      </c>
      <c r="K30" s="122">
        <f t="shared" si="4"/>
        <v>675</v>
      </c>
      <c r="L30" s="131">
        <f t="shared" si="8"/>
        <v>84.375</v>
      </c>
    </row>
    <row r="31" spans="1:12" ht="31.5">
      <c r="A31" s="21" t="s">
        <v>101</v>
      </c>
      <c r="B31" s="12" t="s">
        <v>60</v>
      </c>
      <c r="C31" s="121"/>
      <c r="D31" s="121"/>
      <c r="E31" s="121"/>
      <c r="F31" s="121" t="e">
        <f t="shared" si="5"/>
        <v>#DIV/0!</v>
      </c>
      <c r="G31" s="121"/>
      <c r="H31" s="121"/>
      <c r="I31" s="121" t="e">
        <f t="shared" si="6"/>
        <v>#DIV/0!</v>
      </c>
      <c r="J31" s="121">
        <f t="shared" si="7"/>
        <v>0</v>
      </c>
      <c r="K31" s="122">
        <f t="shared" si="4"/>
        <v>0</v>
      </c>
      <c r="L31" s="131" t="e">
        <f t="shared" si="8"/>
        <v>#DIV/0!</v>
      </c>
    </row>
    <row r="32" spans="1:12" ht="31.5">
      <c r="A32" s="21" t="s">
        <v>102</v>
      </c>
      <c r="B32" s="7" t="s">
        <v>62</v>
      </c>
      <c r="C32" s="121"/>
      <c r="D32" s="121"/>
      <c r="E32" s="121"/>
      <c r="F32" s="121" t="e">
        <f t="shared" si="5"/>
        <v>#DIV/0!</v>
      </c>
      <c r="G32" s="121"/>
      <c r="H32" s="121"/>
      <c r="I32" s="121" t="e">
        <f t="shared" si="6"/>
        <v>#DIV/0!</v>
      </c>
      <c r="J32" s="121">
        <f t="shared" si="7"/>
        <v>0</v>
      </c>
      <c r="K32" s="122">
        <f t="shared" si="4"/>
        <v>0</v>
      </c>
      <c r="L32" s="131" t="e">
        <f t="shared" si="8"/>
        <v>#DIV/0!</v>
      </c>
    </row>
    <row r="33" spans="1:12" ht="31.5">
      <c r="A33" s="21" t="s">
        <v>103</v>
      </c>
      <c r="B33" s="7" t="s">
        <v>63</v>
      </c>
      <c r="C33" s="121" t="s">
        <v>64</v>
      </c>
      <c r="D33" s="121"/>
      <c r="E33" s="121"/>
      <c r="F33" s="121" t="e">
        <f t="shared" si="5"/>
        <v>#DIV/0!</v>
      </c>
      <c r="G33" s="121"/>
      <c r="H33" s="121" t="e">
        <f>(H30/#REF!)*100</f>
        <v>#REF!</v>
      </c>
      <c r="I33" s="121" t="e">
        <f t="shared" si="6"/>
        <v>#REF!</v>
      </c>
      <c r="J33" s="121">
        <f t="shared" si="7"/>
        <v>0</v>
      </c>
      <c r="K33" s="122" t="e">
        <f t="shared" si="4"/>
        <v>#REF!</v>
      </c>
      <c r="L33" s="131" t="e">
        <f t="shared" si="8"/>
        <v>#REF!</v>
      </c>
    </row>
    <row r="34" spans="1:12" ht="15.75">
      <c r="A34" s="21"/>
      <c r="B34" s="7"/>
      <c r="C34" s="121"/>
      <c r="D34" s="121"/>
      <c r="E34" s="121"/>
      <c r="F34" s="121"/>
      <c r="G34" s="121"/>
      <c r="H34" s="121"/>
      <c r="I34" s="121"/>
      <c r="J34" s="121">
        <f t="shared" si="7"/>
        <v>0</v>
      </c>
      <c r="K34" s="122">
        <f t="shared" si="4"/>
        <v>0</v>
      </c>
      <c r="L34" s="131"/>
    </row>
    <row r="35" spans="1:12" ht="78.75">
      <c r="A35" s="21">
        <v>1.5</v>
      </c>
      <c r="B35" s="5" t="s">
        <v>132</v>
      </c>
      <c r="C35" s="121" t="s">
        <v>17</v>
      </c>
      <c r="D35" s="121">
        <v>600</v>
      </c>
      <c r="E35" s="121">
        <v>32</v>
      </c>
      <c r="F35" s="121">
        <f t="shared" si="5"/>
        <v>5.3333333333333339</v>
      </c>
      <c r="G35" s="121"/>
      <c r="H35" s="121">
        <v>111</v>
      </c>
      <c r="I35" s="121" t="e">
        <f t="shared" si="6"/>
        <v>#DIV/0!</v>
      </c>
      <c r="J35" s="121">
        <f t="shared" si="7"/>
        <v>600</v>
      </c>
      <c r="K35" s="122">
        <f t="shared" si="4"/>
        <v>143</v>
      </c>
      <c r="L35" s="131">
        <f t="shared" si="8"/>
        <v>23.833333333333336</v>
      </c>
    </row>
    <row r="36" spans="1:12" ht="47.25">
      <c r="A36" s="21" t="s">
        <v>23</v>
      </c>
      <c r="B36" s="7" t="s">
        <v>65</v>
      </c>
      <c r="C36" s="121"/>
      <c r="D36" s="121">
        <v>600</v>
      </c>
      <c r="E36" s="121">
        <v>32</v>
      </c>
      <c r="F36" s="121">
        <f t="shared" si="5"/>
        <v>5.3333333333333339</v>
      </c>
      <c r="G36" s="121">
        <v>0</v>
      </c>
      <c r="H36" s="121">
        <v>111</v>
      </c>
      <c r="I36" s="121" t="e">
        <f t="shared" si="6"/>
        <v>#DIV/0!</v>
      </c>
      <c r="J36" s="121">
        <f t="shared" si="7"/>
        <v>600</v>
      </c>
      <c r="K36" s="122">
        <f t="shared" si="4"/>
        <v>143</v>
      </c>
      <c r="L36" s="131">
        <f t="shared" si="8"/>
        <v>23.833333333333336</v>
      </c>
    </row>
    <row r="37" spans="1:12" ht="63">
      <c r="A37" s="21" t="s">
        <v>24</v>
      </c>
      <c r="B37" s="7" t="s">
        <v>50</v>
      </c>
      <c r="C37" s="121"/>
      <c r="D37" s="121"/>
      <c r="E37" s="121"/>
      <c r="F37" s="121" t="e">
        <f t="shared" si="5"/>
        <v>#DIV/0!</v>
      </c>
      <c r="G37" s="121"/>
      <c r="H37" s="121"/>
      <c r="I37" s="121" t="e">
        <f t="shared" si="6"/>
        <v>#DIV/0!</v>
      </c>
      <c r="J37" s="121">
        <f t="shared" si="7"/>
        <v>0</v>
      </c>
      <c r="K37" s="122">
        <f t="shared" si="4"/>
        <v>0</v>
      </c>
      <c r="L37" s="131" t="e">
        <f t="shared" si="8"/>
        <v>#DIV/0!</v>
      </c>
    </row>
    <row r="38" spans="1:12" ht="78.75">
      <c r="A38" s="21" t="s">
        <v>47</v>
      </c>
      <c r="B38" s="7" t="s">
        <v>90</v>
      </c>
      <c r="C38" s="121"/>
      <c r="D38" s="121">
        <v>600</v>
      </c>
      <c r="E38" s="167">
        <v>429</v>
      </c>
      <c r="F38" s="121">
        <f t="shared" si="5"/>
        <v>71.5</v>
      </c>
      <c r="G38" s="121"/>
      <c r="H38" s="121">
        <v>1462</v>
      </c>
      <c r="I38" s="121" t="e">
        <f t="shared" si="6"/>
        <v>#DIV/0!</v>
      </c>
      <c r="J38" s="121">
        <f t="shared" si="7"/>
        <v>600</v>
      </c>
      <c r="K38" s="122">
        <f t="shared" si="4"/>
        <v>1891</v>
      </c>
      <c r="L38" s="131">
        <f t="shared" si="8"/>
        <v>315.16666666666669</v>
      </c>
    </row>
    <row r="39" spans="1:12" ht="32.25" customHeight="1">
      <c r="A39" s="21"/>
      <c r="B39" s="7"/>
      <c r="C39" s="121"/>
      <c r="D39" s="121"/>
      <c r="E39" s="121"/>
      <c r="F39" s="121"/>
      <c r="G39" s="121"/>
      <c r="H39" s="121"/>
      <c r="I39" s="121"/>
      <c r="J39" s="121">
        <f t="shared" si="7"/>
        <v>0</v>
      </c>
      <c r="K39" s="122">
        <f t="shared" si="4"/>
        <v>0</v>
      </c>
      <c r="L39" s="131"/>
    </row>
    <row r="40" spans="1:12" ht="47.25">
      <c r="A40" s="20">
        <v>1.5</v>
      </c>
      <c r="B40" s="5" t="s">
        <v>133</v>
      </c>
      <c r="C40" s="121" t="s">
        <v>17</v>
      </c>
      <c r="D40" s="121"/>
      <c r="E40" s="121"/>
      <c r="F40" s="121"/>
      <c r="G40" s="121"/>
      <c r="H40" s="121"/>
      <c r="I40" s="121" t="e">
        <f t="shared" si="6"/>
        <v>#DIV/0!</v>
      </c>
      <c r="J40" s="121">
        <f t="shared" si="7"/>
        <v>0</v>
      </c>
      <c r="K40" s="122">
        <f t="shared" si="4"/>
        <v>0</v>
      </c>
      <c r="L40" s="131" t="e">
        <f t="shared" si="8"/>
        <v>#DIV/0!</v>
      </c>
    </row>
    <row r="41" spans="1:12" ht="15.75">
      <c r="A41" s="21" t="s">
        <v>23</v>
      </c>
      <c r="B41" s="7" t="s">
        <v>7</v>
      </c>
      <c r="C41" s="121"/>
      <c r="D41" s="121">
        <v>240</v>
      </c>
      <c r="E41" s="121">
        <v>200</v>
      </c>
      <c r="F41" s="121">
        <f t="shared" si="5"/>
        <v>83.333333333333343</v>
      </c>
      <c r="G41" s="121"/>
      <c r="H41" s="121"/>
      <c r="I41" s="121" t="e">
        <f t="shared" si="6"/>
        <v>#DIV/0!</v>
      </c>
      <c r="J41" s="121">
        <f t="shared" si="7"/>
        <v>240</v>
      </c>
      <c r="K41" s="122">
        <f t="shared" si="4"/>
        <v>200</v>
      </c>
      <c r="L41" s="131">
        <f t="shared" si="8"/>
        <v>83.333333333333343</v>
      </c>
    </row>
    <row r="42" spans="1:12" ht="15.75">
      <c r="A42" s="21" t="s">
        <v>284</v>
      </c>
      <c r="B42" s="7" t="s">
        <v>53</v>
      </c>
      <c r="C42" s="121"/>
      <c r="D42" s="121">
        <v>35</v>
      </c>
      <c r="E42" s="167">
        <v>30</v>
      </c>
      <c r="F42" s="121">
        <f t="shared" si="5"/>
        <v>85.714285714285708</v>
      </c>
      <c r="G42" s="121"/>
      <c r="H42" s="121"/>
      <c r="I42" s="121" t="e">
        <f t="shared" si="6"/>
        <v>#DIV/0!</v>
      </c>
      <c r="J42" s="121">
        <f t="shared" si="7"/>
        <v>35</v>
      </c>
      <c r="K42" s="122">
        <f t="shared" si="4"/>
        <v>30</v>
      </c>
      <c r="L42" s="131">
        <f t="shared" si="8"/>
        <v>85.714285714285708</v>
      </c>
    </row>
    <row r="43" spans="1:12" ht="15.75">
      <c r="A43" s="21" t="s">
        <v>24</v>
      </c>
      <c r="B43" s="7" t="s">
        <v>52</v>
      </c>
      <c r="C43" s="121"/>
      <c r="D43" s="121">
        <v>11</v>
      </c>
      <c r="E43" s="121">
        <v>11</v>
      </c>
      <c r="F43" s="121">
        <f t="shared" si="5"/>
        <v>100</v>
      </c>
      <c r="G43" s="121"/>
      <c r="H43" s="121"/>
      <c r="I43" s="121" t="e">
        <f t="shared" si="6"/>
        <v>#DIV/0!</v>
      </c>
      <c r="J43" s="121">
        <f t="shared" si="7"/>
        <v>11</v>
      </c>
      <c r="K43" s="122">
        <f t="shared" si="4"/>
        <v>11</v>
      </c>
      <c r="L43" s="131">
        <f t="shared" si="8"/>
        <v>100</v>
      </c>
    </row>
    <row r="44" spans="1:12" ht="15.75">
      <c r="A44" s="21" t="s">
        <v>47</v>
      </c>
      <c r="B44" s="7" t="s">
        <v>4</v>
      </c>
      <c r="C44" s="121"/>
      <c r="D44" s="121">
        <v>4</v>
      </c>
      <c r="E44" s="121">
        <v>4</v>
      </c>
      <c r="F44" s="121">
        <f t="shared" si="5"/>
        <v>100</v>
      </c>
      <c r="G44" s="121"/>
      <c r="H44" s="121"/>
      <c r="I44" s="121" t="e">
        <f t="shared" si="6"/>
        <v>#DIV/0!</v>
      </c>
      <c r="J44" s="121">
        <f t="shared" si="7"/>
        <v>4</v>
      </c>
      <c r="K44" s="122">
        <f t="shared" si="4"/>
        <v>4</v>
      </c>
      <c r="L44" s="131">
        <f t="shared" si="8"/>
        <v>100</v>
      </c>
    </row>
    <row r="45" spans="1:12" ht="94.5">
      <c r="A45" s="20">
        <v>1.6</v>
      </c>
      <c r="B45" s="5" t="s">
        <v>134</v>
      </c>
      <c r="C45" s="121" t="s">
        <v>54</v>
      </c>
      <c r="D45" s="121">
        <v>1041</v>
      </c>
      <c r="E45" s="121">
        <v>1327</v>
      </c>
      <c r="F45" s="121">
        <f t="shared" si="5"/>
        <v>127.47358309317964</v>
      </c>
      <c r="G45" s="121">
        <v>300</v>
      </c>
      <c r="H45" s="121">
        <v>286</v>
      </c>
      <c r="I45" s="121">
        <f t="shared" si="6"/>
        <v>95.333333333333343</v>
      </c>
      <c r="J45" s="121">
        <f t="shared" si="7"/>
        <v>1341</v>
      </c>
      <c r="K45" s="122">
        <f t="shared" si="4"/>
        <v>1613</v>
      </c>
      <c r="L45" s="131">
        <f t="shared" si="8"/>
        <v>120.28337061894109</v>
      </c>
    </row>
    <row r="46" spans="1:12" ht="47.25">
      <c r="A46" s="21" t="s">
        <v>285</v>
      </c>
      <c r="B46" s="7" t="s">
        <v>275</v>
      </c>
      <c r="C46" s="121"/>
      <c r="D46" s="121"/>
      <c r="E46" s="121">
        <v>1213</v>
      </c>
      <c r="F46" s="121" t="e">
        <f t="shared" si="5"/>
        <v>#DIV/0!</v>
      </c>
      <c r="G46" s="121"/>
      <c r="H46" s="121">
        <v>270</v>
      </c>
      <c r="I46" s="121" t="e">
        <f t="shared" si="6"/>
        <v>#DIV/0!</v>
      </c>
      <c r="J46" s="121">
        <f t="shared" si="7"/>
        <v>0</v>
      </c>
      <c r="K46" s="122">
        <f t="shared" si="4"/>
        <v>1483</v>
      </c>
      <c r="L46" s="131" t="e">
        <f t="shared" si="8"/>
        <v>#DIV/0!</v>
      </c>
    </row>
    <row r="47" spans="1:12" ht="63">
      <c r="A47" s="21" t="s">
        <v>48</v>
      </c>
      <c r="B47" s="7" t="s">
        <v>91</v>
      </c>
      <c r="C47" s="121"/>
      <c r="D47" s="121"/>
      <c r="E47" s="121">
        <v>114</v>
      </c>
      <c r="F47" s="121" t="e">
        <f t="shared" si="5"/>
        <v>#DIV/0!</v>
      </c>
      <c r="G47" s="121"/>
      <c r="H47" s="121">
        <v>16</v>
      </c>
      <c r="I47" s="121" t="e">
        <f t="shared" si="6"/>
        <v>#DIV/0!</v>
      </c>
      <c r="J47" s="121">
        <f t="shared" si="7"/>
        <v>0</v>
      </c>
      <c r="K47" s="122">
        <f t="shared" si="4"/>
        <v>130</v>
      </c>
      <c r="L47" s="131" t="e">
        <f t="shared" si="8"/>
        <v>#DIV/0!</v>
      </c>
    </row>
    <row r="48" spans="1:12" ht="63">
      <c r="A48" s="21" t="s">
        <v>49</v>
      </c>
      <c r="B48" s="7" t="s">
        <v>92</v>
      </c>
      <c r="C48" s="121"/>
      <c r="D48" s="121"/>
      <c r="E48" s="121"/>
      <c r="F48" s="121" t="e">
        <f t="shared" si="5"/>
        <v>#DIV/0!</v>
      </c>
      <c r="G48" s="121"/>
      <c r="H48" s="121"/>
      <c r="I48" s="121" t="e">
        <f t="shared" si="6"/>
        <v>#DIV/0!</v>
      </c>
      <c r="J48" s="121">
        <f t="shared" si="7"/>
        <v>0</v>
      </c>
      <c r="K48" s="122">
        <f t="shared" si="4"/>
        <v>0</v>
      </c>
      <c r="L48" s="131" t="e">
        <f t="shared" si="8"/>
        <v>#DIV/0!</v>
      </c>
    </row>
    <row r="49" spans="1:12" ht="15.75">
      <c r="A49" s="21"/>
      <c r="B49" s="7"/>
      <c r="C49" s="121"/>
      <c r="D49" s="121"/>
      <c r="E49" s="121"/>
      <c r="F49" s="121"/>
      <c r="G49" s="121"/>
      <c r="H49" s="121"/>
      <c r="I49" s="121"/>
      <c r="J49" s="121">
        <f t="shared" si="7"/>
        <v>0</v>
      </c>
      <c r="K49" s="122">
        <f t="shared" si="4"/>
        <v>0</v>
      </c>
      <c r="L49" s="131"/>
    </row>
    <row r="50" spans="1:12" ht="15.75">
      <c r="A50" s="19" t="s">
        <v>25</v>
      </c>
      <c r="B50" s="5"/>
      <c r="C50" s="121"/>
      <c r="D50" s="121"/>
      <c r="E50" s="121"/>
      <c r="F50" s="121"/>
      <c r="G50" s="121"/>
      <c r="H50" s="121"/>
      <c r="I50" s="121"/>
      <c r="J50" s="121">
        <f t="shared" si="7"/>
        <v>0</v>
      </c>
      <c r="K50" s="122">
        <f t="shared" si="4"/>
        <v>0</v>
      </c>
      <c r="L50" s="131"/>
    </row>
    <row r="51" spans="1:12" ht="63">
      <c r="A51" s="20">
        <v>2.1</v>
      </c>
      <c r="B51" s="9" t="s">
        <v>135</v>
      </c>
      <c r="C51" s="121"/>
      <c r="D51" s="121"/>
      <c r="E51" s="121"/>
      <c r="F51" s="121"/>
      <c r="G51" s="121"/>
      <c r="H51" s="121"/>
      <c r="I51" s="121"/>
      <c r="J51" s="121">
        <f t="shared" si="7"/>
        <v>0</v>
      </c>
      <c r="K51" s="122">
        <f t="shared" si="4"/>
        <v>0</v>
      </c>
      <c r="L51" s="131"/>
    </row>
    <row r="52" spans="1:12" ht="31.5">
      <c r="A52" s="21" t="s">
        <v>26</v>
      </c>
      <c r="B52" s="7" t="s">
        <v>276</v>
      </c>
      <c r="C52" s="121" t="s">
        <v>70</v>
      </c>
      <c r="D52" s="121">
        <v>8</v>
      </c>
      <c r="E52" s="121">
        <v>3</v>
      </c>
      <c r="F52" s="121">
        <f t="shared" si="5"/>
        <v>37.5</v>
      </c>
      <c r="G52" s="121">
        <v>1</v>
      </c>
      <c r="H52" s="121">
        <v>4</v>
      </c>
      <c r="I52" s="121">
        <f t="shared" si="6"/>
        <v>400</v>
      </c>
      <c r="J52" s="121">
        <f t="shared" si="7"/>
        <v>9</v>
      </c>
      <c r="K52" s="122">
        <f t="shared" si="4"/>
        <v>7</v>
      </c>
      <c r="L52" s="131">
        <f t="shared" si="8"/>
        <v>77.777777777777786</v>
      </c>
    </row>
    <row r="53" spans="1:12" ht="47.25">
      <c r="A53" s="21" t="s">
        <v>286</v>
      </c>
      <c r="B53" s="7" t="s">
        <v>67</v>
      </c>
      <c r="C53" s="121" t="s">
        <v>70</v>
      </c>
      <c r="D53" s="121">
        <v>8</v>
      </c>
      <c r="E53" s="121">
        <v>3</v>
      </c>
      <c r="F53" s="121">
        <f t="shared" si="5"/>
        <v>37.5</v>
      </c>
      <c r="G53" s="121">
        <v>1</v>
      </c>
      <c r="H53" s="121">
        <v>4</v>
      </c>
      <c r="I53" s="121">
        <f t="shared" si="6"/>
        <v>400</v>
      </c>
      <c r="J53" s="121">
        <f t="shared" si="7"/>
        <v>9</v>
      </c>
      <c r="K53" s="122">
        <f t="shared" si="4"/>
        <v>7</v>
      </c>
      <c r="L53" s="131">
        <f t="shared" si="8"/>
        <v>77.777777777777786</v>
      </c>
    </row>
    <row r="54" spans="1:12" ht="47.25">
      <c r="A54" s="21" t="s">
        <v>27</v>
      </c>
      <c r="B54" s="7" t="s">
        <v>68</v>
      </c>
      <c r="C54" s="121" t="s">
        <v>70</v>
      </c>
      <c r="D54" s="121">
        <v>8</v>
      </c>
      <c r="E54" s="121">
        <v>3</v>
      </c>
      <c r="F54" s="121">
        <f t="shared" si="5"/>
        <v>37.5</v>
      </c>
      <c r="G54" s="121">
        <v>1</v>
      </c>
      <c r="H54" s="121">
        <v>4</v>
      </c>
      <c r="I54" s="121">
        <f t="shared" si="6"/>
        <v>400</v>
      </c>
      <c r="J54" s="121">
        <f t="shared" si="7"/>
        <v>9</v>
      </c>
      <c r="K54" s="122">
        <f t="shared" si="4"/>
        <v>7</v>
      </c>
      <c r="L54" s="131">
        <f t="shared" si="8"/>
        <v>77.777777777777786</v>
      </c>
    </row>
    <row r="55" spans="1:12" ht="36.75" customHeight="1">
      <c r="A55" s="21" t="s">
        <v>287</v>
      </c>
      <c r="B55" s="7" t="s">
        <v>277</v>
      </c>
      <c r="C55" s="121" t="s">
        <v>70</v>
      </c>
      <c r="D55" s="121">
        <v>60</v>
      </c>
      <c r="E55" s="121">
        <v>58</v>
      </c>
      <c r="F55" s="121">
        <f t="shared" si="5"/>
        <v>96.666666666666671</v>
      </c>
      <c r="G55" s="121">
        <v>120</v>
      </c>
      <c r="H55" s="121">
        <v>94</v>
      </c>
      <c r="I55" s="121">
        <f t="shared" si="6"/>
        <v>78.333333333333329</v>
      </c>
      <c r="J55" s="121">
        <f t="shared" si="7"/>
        <v>180</v>
      </c>
      <c r="K55" s="122">
        <f t="shared" si="4"/>
        <v>152</v>
      </c>
      <c r="L55" s="131">
        <f t="shared" si="8"/>
        <v>84.444444444444443</v>
      </c>
    </row>
    <row r="56" spans="1:12" ht="47.25">
      <c r="A56" s="21" t="s">
        <v>104</v>
      </c>
      <c r="B56" s="7" t="s">
        <v>72</v>
      </c>
      <c r="C56" s="121" t="s">
        <v>70</v>
      </c>
      <c r="D56" s="121">
        <v>12</v>
      </c>
      <c r="E56" s="121">
        <v>10</v>
      </c>
      <c r="F56" s="121">
        <f t="shared" si="5"/>
        <v>83.333333333333343</v>
      </c>
      <c r="G56" s="121">
        <v>12</v>
      </c>
      <c r="H56" s="121">
        <v>12</v>
      </c>
      <c r="I56" s="121">
        <f t="shared" si="6"/>
        <v>100</v>
      </c>
      <c r="J56" s="121">
        <f t="shared" si="7"/>
        <v>24</v>
      </c>
      <c r="K56" s="122">
        <f t="shared" si="4"/>
        <v>22</v>
      </c>
      <c r="L56" s="131">
        <f t="shared" si="8"/>
        <v>91.666666666666657</v>
      </c>
    </row>
    <row r="57" spans="1:12" ht="47.25">
      <c r="A57" s="21" t="s">
        <v>288</v>
      </c>
      <c r="B57" s="7" t="s">
        <v>73</v>
      </c>
      <c r="C57" s="121" t="s">
        <v>70</v>
      </c>
      <c r="D57" s="121">
        <v>108</v>
      </c>
      <c r="E57" s="121">
        <v>35</v>
      </c>
      <c r="F57" s="121">
        <f t="shared" si="5"/>
        <v>32.407407407407405</v>
      </c>
      <c r="G57" s="121">
        <v>72</v>
      </c>
      <c r="H57" s="121">
        <v>33</v>
      </c>
      <c r="I57" s="121">
        <f t="shared" si="6"/>
        <v>45.833333333333329</v>
      </c>
      <c r="J57" s="121">
        <f t="shared" si="7"/>
        <v>180</v>
      </c>
      <c r="K57" s="122">
        <f t="shared" si="4"/>
        <v>68</v>
      </c>
      <c r="L57" s="131">
        <f t="shared" si="8"/>
        <v>37.777777777777779</v>
      </c>
    </row>
    <row r="58" spans="1:12" ht="78.75">
      <c r="A58" s="21">
        <v>2.2000000000000002</v>
      </c>
      <c r="B58" s="13" t="s">
        <v>136</v>
      </c>
      <c r="C58" s="121"/>
      <c r="D58" s="121"/>
      <c r="E58" s="121"/>
      <c r="F58" s="121"/>
      <c r="G58" s="121"/>
      <c r="H58" s="121"/>
      <c r="I58" s="121"/>
      <c r="J58" s="121">
        <f t="shared" si="7"/>
        <v>0</v>
      </c>
      <c r="K58" s="122">
        <f t="shared" si="4"/>
        <v>0</v>
      </c>
      <c r="L58" s="131"/>
    </row>
    <row r="59" spans="1:12" ht="47.25">
      <c r="A59" s="21" t="s">
        <v>289</v>
      </c>
      <c r="B59" s="7" t="s">
        <v>93</v>
      </c>
      <c r="C59" s="121"/>
      <c r="D59" s="121"/>
      <c r="E59" s="121"/>
      <c r="F59" s="121" t="e">
        <f t="shared" si="5"/>
        <v>#DIV/0!</v>
      </c>
      <c r="G59" s="121"/>
      <c r="H59" s="121"/>
      <c r="I59" s="121" t="e">
        <f t="shared" si="6"/>
        <v>#DIV/0!</v>
      </c>
      <c r="J59" s="121">
        <f t="shared" si="7"/>
        <v>0</v>
      </c>
      <c r="K59" s="122">
        <f t="shared" si="4"/>
        <v>0</v>
      </c>
      <c r="L59" s="131" t="e">
        <f t="shared" ref="L59:L120" si="9">(K59/J59)*100</f>
        <v>#DIV/0!</v>
      </c>
    </row>
    <row r="60" spans="1:12" ht="15.75">
      <c r="A60" s="21" t="s">
        <v>290</v>
      </c>
      <c r="B60" s="7" t="s">
        <v>94</v>
      </c>
      <c r="C60" s="121"/>
      <c r="D60" s="121"/>
      <c r="E60" s="121"/>
      <c r="F60" s="121" t="e">
        <f t="shared" si="5"/>
        <v>#DIV/0!</v>
      </c>
      <c r="G60" s="121"/>
      <c r="H60" s="121"/>
      <c r="I60" s="121" t="e">
        <f t="shared" si="6"/>
        <v>#DIV/0!</v>
      </c>
      <c r="J60" s="121">
        <f t="shared" si="7"/>
        <v>0</v>
      </c>
      <c r="K60" s="122">
        <f t="shared" si="4"/>
        <v>0</v>
      </c>
      <c r="L60" s="131" t="e">
        <f t="shared" si="9"/>
        <v>#DIV/0!</v>
      </c>
    </row>
    <row r="61" spans="1:12" ht="47.25">
      <c r="A61" s="21" t="s">
        <v>291</v>
      </c>
      <c r="B61" s="7" t="s">
        <v>44</v>
      </c>
      <c r="C61" s="121"/>
      <c r="D61" s="121"/>
      <c r="E61" s="121"/>
      <c r="F61" s="121" t="e">
        <f t="shared" si="5"/>
        <v>#DIV/0!</v>
      </c>
      <c r="G61" s="121"/>
      <c r="H61" s="121"/>
      <c r="I61" s="121" t="e">
        <f t="shared" si="6"/>
        <v>#DIV/0!</v>
      </c>
      <c r="J61" s="121">
        <f t="shared" si="7"/>
        <v>0</v>
      </c>
      <c r="K61" s="122">
        <f t="shared" si="4"/>
        <v>0</v>
      </c>
      <c r="L61" s="131" t="e">
        <f t="shared" si="9"/>
        <v>#DIV/0!</v>
      </c>
    </row>
    <row r="62" spans="1:12" ht="15.75">
      <c r="A62" s="21"/>
      <c r="B62" s="7"/>
      <c r="C62" s="121"/>
      <c r="D62" s="121"/>
      <c r="E62" s="121"/>
      <c r="F62" s="121"/>
      <c r="G62" s="121"/>
      <c r="H62" s="121"/>
      <c r="I62" s="121"/>
      <c r="J62" s="121">
        <f t="shared" si="7"/>
        <v>0</v>
      </c>
      <c r="K62" s="122">
        <f t="shared" si="4"/>
        <v>0</v>
      </c>
      <c r="L62" s="131"/>
    </row>
    <row r="63" spans="1:12" ht="94.5">
      <c r="A63" s="20">
        <v>2.4</v>
      </c>
      <c r="B63" s="5" t="s">
        <v>278</v>
      </c>
      <c r="C63" s="121"/>
      <c r="D63" s="121"/>
      <c r="E63" s="121"/>
      <c r="F63" s="121" t="e">
        <f t="shared" si="5"/>
        <v>#DIV/0!</v>
      </c>
      <c r="G63" s="121"/>
      <c r="H63" s="121"/>
      <c r="I63" s="121" t="e">
        <f t="shared" si="6"/>
        <v>#DIV/0!</v>
      </c>
      <c r="J63" s="121">
        <f t="shared" si="7"/>
        <v>0</v>
      </c>
      <c r="K63" s="122">
        <f t="shared" si="4"/>
        <v>0</v>
      </c>
      <c r="L63" s="131" t="e">
        <f t="shared" si="9"/>
        <v>#DIV/0!</v>
      </c>
    </row>
    <row r="64" spans="1:12" ht="31.5">
      <c r="A64" s="21" t="s">
        <v>43</v>
      </c>
      <c r="B64" s="7" t="s">
        <v>56</v>
      </c>
      <c r="C64" s="121"/>
      <c r="D64" s="121"/>
      <c r="E64" s="121"/>
      <c r="F64" s="121" t="e">
        <f t="shared" ref="F64:F120" si="10">(E64/D64)*100</f>
        <v>#DIV/0!</v>
      </c>
      <c r="G64" s="121"/>
      <c r="H64" s="121"/>
      <c r="I64" s="121" t="e">
        <f t="shared" ref="I64:I120" si="11">(H64/G64)*100</f>
        <v>#DIV/0!</v>
      </c>
      <c r="J64" s="121">
        <f t="shared" si="7"/>
        <v>0</v>
      </c>
      <c r="K64" s="122">
        <f t="shared" si="4"/>
        <v>0</v>
      </c>
      <c r="L64" s="131" t="e">
        <f t="shared" si="9"/>
        <v>#DIV/0!</v>
      </c>
    </row>
    <row r="65" spans="1:12" ht="15.75">
      <c r="A65" s="21" t="s">
        <v>105</v>
      </c>
      <c r="B65" s="7" t="s">
        <v>45</v>
      </c>
      <c r="C65" s="121"/>
      <c r="D65" s="121"/>
      <c r="E65" s="121"/>
      <c r="F65" s="121" t="e">
        <f t="shared" si="10"/>
        <v>#DIV/0!</v>
      </c>
      <c r="G65" s="121"/>
      <c r="H65" s="121"/>
      <c r="I65" s="121" t="e">
        <f t="shared" si="11"/>
        <v>#DIV/0!</v>
      </c>
      <c r="J65" s="121">
        <f t="shared" si="7"/>
        <v>0</v>
      </c>
      <c r="K65" s="122">
        <f t="shared" si="4"/>
        <v>0</v>
      </c>
      <c r="L65" s="131" t="e">
        <f t="shared" si="9"/>
        <v>#DIV/0!</v>
      </c>
    </row>
    <row r="66" spans="1:12" ht="31.5">
      <c r="A66" s="21" t="s">
        <v>106</v>
      </c>
      <c r="B66" s="7" t="s">
        <v>69</v>
      </c>
      <c r="C66" s="121"/>
      <c r="D66" s="121"/>
      <c r="E66" s="121"/>
      <c r="F66" s="121" t="e">
        <f t="shared" si="10"/>
        <v>#DIV/0!</v>
      </c>
      <c r="G66" s="121"/>
      <c r="H66" s="121"/>
      <c r="I66" s="121" t="e">
        <f t="shared" si="11"/>
        <v>#DIV/0!</v>
      </c>
      <c r="J66" s="121">
        <f t="shared" si="7"/>
        <v>0</v>
      </c>
      <c r="K66" s="122">
        <f t="shared" si="4"/>
        <v>0</v>
      </c>
      <c r="L66" s="131" t="e">
        <f t="shared" si="9"/>
        <v>#DIV/0!</v>
      </c>
    </row>
    <row r="67" spans="1:12" ht="31.5">
      <c r="A67" s="21" t="s">
        <v>107</v>
      </c>
      <c r="B67" s="7" t="s">
        <v>57</v>
      </c>
      <c r="C67" s="121"/>
      <c r="D67" s="121"/>
      <c r="E67" s="121"/>
      <c r="F67" s="121" t="e">
        <f t="shared" si="10"/>
        <v>#DIV/0!</v>
      </c>
      <c r="G67" s="121"/>
      <c r="H67" s="121"/>
      <c r="I67" s="121" t="e">
        <f t="shared" si="11"/>
        <v>#DIV/0!</v>
      </c>
      <c r="J67" s="121">
        <f t="shared" si="7"/>
        <v>0</v>
      </c>
      <c r="K67" s="122">
        <f t="shared" si="4"/>
        <v>0</v>
      </c>
      <c r="L67" s="131" t="e">
        <f t="shared" si="9"/>
        <v>#DIV/0!</v>
      </c>
    </row>
    <row r="68" spans="1:12" ht="15.75">
      <c r="A68" s="21"/>
      <c r="B68" s="7"/>
      <c r="C68" s="121"/>
      <c r="D68" s="121"/>
      <c r="E68" s="121"/>
      <c r="F68" s="121"/>
      <c r="G68" s="121"/>
      <c r="H68" s="121"/>
      <c r="I68" s="121"/>
      <c r="J68" s="121">
        <f t="shared" si="7"/>
        <v>0</v>
      </c>
      <c r="K68" s="122">
        <f t="shared" si="4"/>
        <v>0</v>
      </c>
      <c r="L68" s="131" t="e">
        <f t="shared" si="9"/>
        <v>#DIV/0!</v>
      </c>
    </row>
    <row r="69" spans="1:12" ht="126">
      <c r="A69" s="20">
        <v>2.5</v>
      </c>
      <c r="B69" s="5" t="s">
        <v>137</v>
      </c>
      <c r="C69" s="121" t="s">
        <v>343</v>
      </c>
      <c r="D69" s="121"/>
      <c r="E69" s="121"/>
      <c r="F69" s="121"/>
      <c r="G69" s="121"/>
      <c r="H69" s="121"/>
      <c r="I69" s="121"/>
      <c r="J69" s="121">
        <f t="shared" si="7"/>
        <v>0</v>
      </c>
      <c r="K69" s="122">
        <f t="shared" si="4"/>
        <v>0</v>
      </c>
      <c r="L69" s="131" t="e">
        <f t="shared" si="9"/>
        <v>#DIV/0!</v>
      </c>
    </row>
    <row r="70" spans="1:12" ht="15.75">
      <c r="A70" s="21" t="s">
        <v>108</v>
      </c>
      <c r="B70" s="5" t="s">
        <v>113</v>
      </c>
      <c r="C70" s="166" t="s">
        <v>342</v>
      </c>
      <c r="D70" s="121">
        <v>0</v>
      </c>
      <c r="E70" s="121">
        <v>0</v>
      </c>
      <c r="F70" s="121" t="e">
        <f t="shared" si="10"/>
        <v>#DIV/0!</v>
      </c>
      <c r="G70" s="121">
        <v>1800</v>
      </c>
      <c r="H70" s="121">
        <v>133</v>
      </c>
      <c r="I70" s="121">
        <f t="shared" si="11"/>
        <v>7.3888888888888893</v>
      </c>
      <c r="J70" s="121">
        <f t="shared" si="7"/>
        <v>1800</v>
      </c>
      <c r="K70" s="122">
        <f t="shared" si="4"/>
        <v>133</v>
      </c>
      <c r="L70" s="131">
        <f t="shared" si="9"/>
        <v>7.3888888888888893</v>
      </c>
    </row>
    <row r="71" spans="1:12" ht="15.75">
      <c r="A71" s="21" t="s">
        <v>109</v>
      </c>
      <c r="B71" s="5" t="s">
        <v>114</v>
      </c>
      <c r="C71" s="166" t="s">
        <v>344</v>
      </c>
      <c r="D71" s="121">
        <v>60</v>
      </c>
      <c r="E71" s="121">
        <v>82</v>
      </c>
      <c r="F71" s="121">
        <f t="shared" si="10"/>
        <v>136.66666666666666</v>
      </c>
      <c r="G71" s="121"/>
      <c r="H71" s="121"/>
      <c r="I71" s="121" t="e">
        <f t="shared" si="11"/>
        <v>#DIV/0!</v>
      </c>
      <c r="J71" s="121">
        <f t="shared" si="7"/>
        <v>60</v>
      </c>
      <c r="K71" s="122">
        <f t="shared" si="4"/>
        <v>82</v>
      </c>
      <c r="L71" s="131">
        <f t="shared" si="9"/>
        <v>136.66666666666666</v>
      </c>
    </row>
    <row r="72" spans="1:12" ht="15.75">
      <c r="A72" s="21" t="s">
        <v>110</v>
      </c>
      <c r="B72" s="5" t="s">
        <v>115</v>
      </c>
      <c r="C72" s="166" t="s">
        <v>345</v>
      </c>
      <c r="D72" s="121"/>
      <c r="E72" s="121"/>
      <c r="F72" s="121" t="e">
        <f>(E72/#REF!)*100</f>
        <v>#REF!</v>
      </c>
      <c r="G72" s="121">
        <v>180</v>
      </c>
      <c r="H72" s="121">
        <v>152</v>
      </c>
      <c r="I72" s="121">
        <f t="shared" si="11"/>
        <v>84.444444444444443</v>
      </c>
      <c r="J72" s="121">
        <f t="shared" si="7"/>
        <v>180</v>
      </c>
      <c r="K72" s="122">
        <f t="shared" si="4"/>
        <v>152</v>
      </c>
      <c r="L72" s="131">
        <f t="shared" si="9"/>
        <v>84.444444444444443</v>
      </c>
    </row>
    <row r="73" spans="1:12" ht="15.75">
      <c r="A73" s="21" t="s">
        <v>111</v>
      </c>
      <c r="B73" s="5" t="s">
        <v>116</v>
      </c>
      <c r="C73" s="166" t="s">
        <v>346</v>
      </c>
      <c r="D73" s="121"/>
      <c r="E73" s="121"/>
      <c r="F73" s="121" t="e">
        <f t="shared" ref="F73:F81" si="12">(E73/D72)*100</f>
        <v>#DIV/0!</v>
      </c>
      <c r="G73" s="121">
        <v>210</v>
      </c>
      <c r="H73" s="121">
        <v>132</v>
      </c>
      <c r="I73" s="121">
        <f t="shared" si="11"/>
        <v>62.857142857142854</v>
      </c>
      <c r="J73" s="121">
        <f t="shared" si="7"/>
        <v>210</v>
      </c>
      <c r="K73" s="122">
        <f t="shared" si="4"/>
        <v>132</v>
      </c>
      <c r="L73" s="131">
        <f t="shared" si="9"/>
        <v>62.857142857142854</v>
      </c>
    </row>
    <row r="74" spans="1:12" ht="15.75">
      <c r="A74" s="21" t="s">
        <v>112</v>
      </c>
      <c r="B74" s="5" t="s">
        <v>117</v>
      </c>
      <c r="C74" s="166" t="s">
        <v>347</v>
      </c>
      <c r="D74" s="121">
        <v>0</v>
      </c>
      <c r="E74" s="121"/>
      <c r="F74" s="121" t="e">
        <f t="shared" si="12"/>
        <v>#DIV/0!</v>
      </c>
      <c r="G74" s="121">
        <v>60</v>
      </c>
      <c r="H74" s="121">
        <v>132</v>
      </c>
      <c r="I74" s="121">
        <f t="shared" si="11"/>
        <v>220.00000000000003</v>
      </c>
      <c r="J74" s="121">
        <f t="shared" si="7"/>
        <v>60</v>
      </c>
      <c r="K74" s="122">
        <f t="shared" si="4"/>
        <v>132</v>
      </c>
      <c r="L74" s="131">
        <f t="shared" si="9"/>
        <v>220.00000000000003</v>
      </c>
    </row>
    <row r="75" spans="1:12" ht="15.75">
      <c r="A75" s="21" t="s">
        <v>362</v>
      </c>
      <c r="B75" s="5" t="s">
        <v>355</v>
      </c>
      <c r="C75" s="166" t="s">
        <v>348</v>
      </c>
      <c r="D75" s="121">
        <v>0</v>
      </c>
      <c r="E75" s="121"/>
      <c r="F75" s="121" t="e">
        <f t="shared" si="12"/>
        <v>#DIV/0!</v>
      </c>
      <c r="G75" s="166">
        <v>10</v>
      </c>
      <c r="H75" s="121">
        <v>3</v>
      </c>
      <c r="I75" s="121">
        <f t="shared" si="11"/>
        <v>30</v>
      </c>
      <c r="J75" s="121">
        <f t="shared" ref="J75:J81" si="13">G75+D74</f>
        <v>10</v>
      </c>
      <c r="K75" s="122">
        <f t="shared" si="4"/>
        <v>3</v>
      </c>
      <c r="L75" s="131">
        <f t="shared" si="9"/>
        <v>30</v>
      </c>
    </row>
    <row r="76" spans="1:12" ht="15.75">
      <c r="A76" s="21" t="s">
        <v>363</v>
      </c>
      <c r="B76" s="5" t="s">
        <v>356</v>
      </c>
      <c r="C76" s="166" t="s">
        <v>349</v>
      </c>
      <c r="D76" s="121">
        <v>1800</v>
      </c>
      <c r="E76" s="121">
        <v>0</v>
      </c>
      <c r="F76" s="121" t="e">
        <f t="shared" si="12"/>
        <v>#DIV/0!</v>
      </c>
      <c r="G76" s="121">
        <v>1800</v>
      </c>
      <c r="H76" s="121">
        <v>1190</v>
      </c>
      <c r="I76" s="121">
        <f t="shared" si="11"/>
        <v>66.111111111111114</v>
      </c>
      <c r="J76" s="121">
        <f t="shared" si="13"/>
        <v>1800</v>
      </c>
      <c r="K76" s="122">
        <f t="shared" si="4"/>
        <v>1190</v>
      </c>
      <c r="L76" s="131">
        <f t="shared" si="9"/>
        <v>66.111111111111114</v>
      </c>
    </row>
    <row r="77" spans="1:12" ht="15.75">
      <c r="A77" s="21" t="s">
        <v>364</v>
      </c>
      <c r="B77" s="5" t="s">
        <v>357</v>
      </c>
      <c r="C77" s="166" t="s">
        <v>350</v>
      </c>
      <c r="D77" s="121">
        <v>1800</v>
      </c>
      <c r="E77" s="115">
        <v>1300</v>
      </c>
      <c r="F77" s="121">
        <f t="shared" si="12"/>
        <v>72.222222222222214</v>
      </c>
      <c r="G77" s="121">
        <v>0</v>
      </c>
      <c r="H77" s="115">
        <v>190</v>
      </c>
      <c r="I77" s="121" t="e">
        <f t="shared" si="11"/>
        <v>#DIV/0!</v>
      </c>
      <c r="J77" s="121">
        <f t="shared" si="13"/>
        <v>1800</v>
      </c>
      <c r="K77" s="122">
        <f t="shared" si="4"/>
        <v>1490</v>
      </c>
      <c r="L77" s="131">
        <f t="shared" si="9"/>
        <v>82.777777777777771</v>
      </c>
    </row>
    <row r="78" spans="1:12" ht="15.75">
      <c r="A78" s="21" t="s">
        <v>365</v>
      </c>
      <c r="B78" s="5" t="s">
        <v>358</v>
      </c>
      <c r="C78" s="166" t="s">
        <v>351</v>
      </c>
      <c r="D78" s="121">
        <v>600</v>
      </c>
      <c r="E78" s="121">
        <v>502</v>
      </c>
      <c r="F78" s="121">
        <f t="shared" si="12"/>
        <v>27.888888888888889</v>
      </c>
      <c r="G78" s="121">
        <v>0</v>
      </c>
      <c r="H78" s="121">
        <v>257</v>
      </c>
      <c r="I78" s="121" t="e">
        <f t="shared" si="11"/>
        <v>#DIV/0!</v>
      </c>
      <c r="J78" s="121">
        <f t="shared" si="13"/>
        <v>1800</v>
      </c>
      <c r="K78" s="122">
        <f t="shared" si="4"/>
        <v>759</v>
      </c>
      <c r="L78" s="131">
        <f t="shared" si="9"/>
        <v>42.166666666666671</v>
      </c>
    </row>
    <row r="79" spans="1:12" ht="15.75">
      <c r="A79" s="21" t="s">
        <v>366</v>
      </c>
      <c r="B79" s="5" t="s">
        <v>359</v>
      </c>
      <c r="C79" s="166" t="s">
        <v>352</v>
      </c>
      <c r="D79" s="121">
        <v>1800</v>
      </c>
      <c r="E79" s="121">
        <v>1300</v>
      </c>
      <c r="F79" s="121">
        <f t="shared" si="12"/>
        <v>216.66666666666666</v>
      </c>
      <c r="G79" s="121">
        <v>0</v>
      </c>
      <c r="H79" s="121">
        <v>100</v>
      </c>
      <c r="I79" s="121" t="e">
        <f t="shared" si="11"/>
        <v>#DIV/0!</v>
      </c>
      <c r="J79" s="121">
        <f t="shared" si="13"/>
        <v>600</v>
      </c>
      <c r="K79" s="122">
        <f t="shared" si="4"/>
        <v>1400</v>
      </c>
      <c r="L79" s="131">
        <f t="shared" si="9"/>
        <v>233.33333333333334</v>
      </c>
    </row>
    <row r="80" spans="1:12" ht="15.75">
      <c r="A80" s="21" t="s">
        <v>367</v>
      </c>
      <c r="B80" s="5" t="s">
        <v>360</v>
      </c>
      <c r="C80" s="166" t="s">
        <v>353</v>
      </c>
      <c r="D80" s="121">
        <v>1800</v>
      </c>
      <c r="E80" s="121">
        <v>1300</v>
      </c>
      <c r="F80" s="121">
        <f t="shared" si="12"/>
        <v>72.222222222222214</v>
      </c>
      <c r="G80" s="121">
        <v>0</v>
      </c>
      <c r="H80" s="121">
        <v>250</v>
      </c>
      <c r="I80" s="121" t="e">
        <f t="shared" si="11"/>
        <v>#DIV/0!</v>
      </c>
      <c r="J80" s="121">
        <f t="shared" si="13"/>
        <v>1800</v>
      </c>
      <c r="K80" s="122">
        <f t="shared" si="4"/>
        <v>1550</v>
      </c>
      <c r="L80" s="131">
        <f t="shared" si="9"/>
        <v>86.111111111111114</v>
      </c>
    </row>
    <row r="81" spans="1:12" ht="15.75">
      <c r="A81" s="21" t="s">
        <v>368</v>
      </c>
      <c r="B81" s="5" t="s">
        <v>361</v>
      </c>
      <c r="C81" s="168" t="s">
        <v>354</v>
      </c>
      <c r="D81" s="115">
        <v>0</v>
      </c>
      <c r="E81" s="121">
        <v>0</v>
      </c>
      <c r="F81" s="121">
        <f t="shared" si="12"/>
        <v>0</v>
      </c>
      <c r="G81" s="121">
        <v>4</v>
      </c>
      <c r="H81" s="121">
        <v>1</v>
      </c>
      <c r="I81" s="121">
        <f t="shared" si="11"/>
        <v>25</v>
      </c>
      <c r="J81" s="121">
        <f t="shared" si="13"/>
        <v>1804</v>
      </c>
      <c r="K81" s="122">
        <f t="shared" si="4"/>
        <v>1</v>
      </c>
      <c r="L81" s="131">
        <f t="shared" si="9"/>
        <v>5.543237250554324E-2</v>
      </c>
    </row>
    <row r="82" spans="1:12" ht="15.75">
      <c r="A82" s="21" t="s">
        <v>369</v>
      </c>
      <c r="B82" s="5" t="s">
        <v>370</v>
      </c>
      <c r="C82" s="166" t="s">
        <v>371</v>
      </c>
      <c r="D82" s="121">
        <v>0</v>
      </c>
      <c r="E82" s="121">
        <v>0</v>
      </c>
      <c r="F82" s="121" t="e">
        <f t="shared" si="10"/>
        <v>#DIV/0!</v>
      </c>
      <c r="G82" s="121">
        <v>90</v>
      </c>
      <c r="H82" s="121">
        <v>30</v>
      </c>
      <c r="I82" s="121">
        <f t="shared" si="11"/>
        <v>33.333333333333329</v>
      </c>
      <c r="J82" s="121">
        <f t="shared" si="7"/>
        <v>90</v>
      </c>
      <c r="K82" s="122">
        <f t="shared" si="4"/>
        <v>30</v>
      </c>
      <c r="L82" s="131">
        <f t="shared" si="9"/>
        <v>33.333333333333329</v>
      </c>
    </row>
    <row r="83" spans="1:12" ht="48.75" customHeight="1">
      <c r="A83" s="19" t="s">
        <v>35</v>
      </c>
      <c r="B83" s="9" t="s">
        <v>138</v>
      </c>
      <c r="C83" s="121"/>
      <c r="D83" s="121"/>
      <c r="E83" s="121"/>
      <c r="F83" s="121"/>
      <c r="G83" s="121"/>
      <c r="H83" s="121"/>
      <c r="I83" s="121"/>
      <c r="J83" s="121">
        <f t="shared" si="7"/>
        <v>0</v>
      </c>
      <c r="K83" s="122">
        <f t="shared" ref="K83" si="14">+H83+E83</f>
        <v>0</v>
      </c>
      <c r="L83" s="131" t="e">
        <f t="shared" si="9"/>
        <v>#DIV/0!</v>
      </c>
    </row>
    <row r="84" spans="1:12" ht="47.25">
      <c r="A84" s="21">
        <v>3.1</v>
      </c>
      <c r="B84" s="8" t="s">
        <v>74</v>
      </c>
      <c r="C84" s="121" t="s">
        <v>58</v>
      </c>
      <c r="D84" s="121">
        <v>7962</v>
      </c>
      <c r="E84" s="121">
        <v>5308</v>
      </c>
      <c r="F84" s="121">
        <f t="shared" si="10"/>
        <v>66.666666666666657</v>
      </c>
      <c r="G84" s="121"/>
      <c r="H84" s="121"/>
      <c r="I84" s="121" t="e">
        <f t="shared" si="11"/>
        <v>#DIV/0!</v>
      </c>
      <c r="J84" s="121">
        <f t="shared" si="7"/>
        <v>7962</v>
      </c>
      <c r="K84" s="122">
        <f t="shared" ref="K84:K120" si="15">+H84+E84</f>
        <v>5308</v>
      </c>
      <c r="L84" s="131">
        <f t="shared" si="9"/>
        <v>66.666666666666657</v>
      </c>
    </row>
    <row r="85" spans="1:12" ht="47.25">
      <c r="A85" s="21">
        <v>3.2</v>
      </c>
      <c r="B85" s="8" t="s">
        <v>75</v>
      </c>
      <c r="C85" s="121" t="s">
        <v>58</v>
      </c>
      <c r="D85" s="121"/>
      <c r="E85" s="121"/>
      <c r="F85" s="121" t="e">
        <f t="shared" si="10"/>
        <v>#DIV/0!</v>
      </c>
      <c r="G85" s="121"/>
      <c r="H85" s="121"/>
      <c r="I85" s="121" t="e">
        <f t="shared" si="11"/>
        <v>#DIV/0!</v>
      </c>
      <c r="J85" s="121">
        <f t="shared" si="7"/>
        <v>0</v>
      </c>
      <c r="K85" s="122">
        <f t="shared" si="15"/>
        <v>0</v>
      </c>
      <c r="L85" s="131" t="e">
        <f t="shared" si="9"/>
        <v>#DIV/0!</v>
      </c>
    </row>
    <row r="86" spans="1:12" ht="63">
      <c r="A86" s="21">
        <v>3.3</v>
      </c>
      <c r="B86" s="8" t="s">
        <v>78</v>
      </c>
      <c r="C86" s="121" t="s">
        <v>76</v>
      </c>
      <c r="D86" s="121">
        <v>9554400</v>
      </c>
      <c r="E86" s="121">
        <v>7431200</v>
      </c>
      <c r="F86" s="121">
        <f t="shared" si="10"/>
        <v>77.777777777777786</v>
      </c>
      <c r="G86" s="121"/>
      <c r="H86" s="121"/>
      <c r="I86" s="121" t="e">
        <f t="shared" si="11"/>
        <v>#DIV/0!</v>
      </c>
      <c r="J86" s="121">
        <f t="shared" si="7"/>
        <v>9554400</v>
      </c>
      <c r="K86" s="122">
        <f t="shared" si="15"/>
        <v>7431200</v>
      </c>
      <c r="L86" s="131">
        <f t="shared" si="9"/>
        <v>77.777777777777786</v>
      </c>
    </row>
    <row r="87" spans="1:12" ht="63">
      <c r="A87" s="21">
        <v>3.4</v>
      </c>
      <c r="B87" s="8" t="s">
        <v>79</v>
      </c>
      <c r="C87" s="121" t="s">
        <v>76</v>
      </c>
      <c r="D87" s="121"/>
      <c r="E87" s="121"/>
      <c r="F87" s="121" t="e">
        <f t="shared" si="10"/>
        <v>#DIV/0!</v>
      </c>
      <c r="G87" s="121"/>
      <c r="H87" s="121"/>
      <c r="I87" s="121" t="e">
        <f t="shared" si="11"/>
        <v>#DIV/0!</v>
      </c>
      <c r="J87" s="121">
        <f t="shared" si="7"/>
        <v>0</v>
      </c>
      <c r="K87" s="122">
        <f t="shared" si="15"/>
        <v>0</v>
      </c>
      <c r="L87" s="131" t="e">
        <f t="shared" si="9"/>
        <v>#DIV/0!</v>
      </c>
    </row>
    <row r="88" spans="1:12" ht="63">
      <c r="A88" s="21">
        <v>3.5</v>
      </c>
      <c r="B88" s="8" t="s">
        <v>77</v>
      </c>
      <c r="C88" s="121" t="s">
        <v>76</v>
      </c>
      <c r="D88" s="121"/>
      <c r="E88" s="121"/>
      <c r="F88" s="121" t="e">
        <f t="shared" si="10"/>
        <v>#DIV/0!</v>
      </c>
      <c r="G88" s="121"/>
      <c r="H88" s="121"/>
      <c r="I88" s="121" t="e">
        <f t="shared" si="11"/>
        <v>#DIV/0!</v>
      </c>
      <c r="J88" s="121">
        <f t="shared" si="7"/>
        <v>0</v>
      </c>
      <c r="K88" s="122">
        <f t="shared" si="15"/>
        <v>0</v>
      </c>
      <c r="L88" s="131" t="e">
        <f t="shared" si="9"/>
        <v>#DIV/0!</v>
      </c>
    </row>
    <row r="89" spans="1:12" ht="47.25">
      <c r="A89" s="21">
        <v>3.6</v>
      </c>
      <c r="B89" s="8" t="s">
        <v>80</v>
      </c>
      <c r="C89" s="121" t="s">
        <v>76</v>
      </c>
      <c r="D89" s="121"/>
      <c r="E89" s="121"/>
      <c r="F89" s="121" t="e">
        <f t="shared" si="10"/>
        <v>#DIV/0!</v>
      </c>
      <c r="G89" s="121"/>
      <c r="H89" s="121"/>
      <c r="I89" s="121" t="e">
        <f t="shared" si="11"/>
        <v>#DIV/0!</v>
      </c>
      <c r="J89" s="121">
        <f t="shared" ref="J89:J120" si="16">G89+D89</f>
        <v>0</v>
      </c>
      <c r="K89" s="122">
        <f t="shared" si="15"/>
        <v>0</v>
      </c>
      <c r="L89" s="131" t="e">
        <f t="shared" si="9"/>
        <v>#DIV/0!</v>
      </c>
    </row>
    <row r="90" spans="1:12" ht="63">
      <c r="A90" s="21">
        <v>3.7</v>
      </c>
      <c r="B90" s="8" t="s">
        <v>82</v>
      </c>
      <c r="C90" s="121" t="s">
        <v>76</v>
      </c>
      <c r="D90" s="121"/>
      <c r="E90" s="121"/>
      <c r="F90" s="121" t="e">
        <f t="shared" si="10"/>
        <v>#DIV/0!</v>
      </c>
      <c r="G90" s="121"/>
      <c r="H90" s="121">
        <f>H89/H19</f>
        <v>0</v>
      </c>
      <c r="I90" s="121" t="e">
        <f t="shared" si="11"/>
        <v>#DIV/0!</v>
      </c>
      <c r="J90" s="121">
        <f t="shared" si="16"/>
        <v>0</v>
      </c>
      <c r="K90" s="122">
        <f t="shared" si="15"/>
        <v>0</v>
      </c>
      <c r="L90" s="131" t="e">
        <f t="shared" si="9"/>
        <v>#DIV/0!</v>
      </c>
    </row>
    <row r="91" spans="1:12" ht="31.5">
      <c r="A91" s="21">
        <v>3.8</v>
      </c>
      <c r="B91" s="8" t="s">
        <v>81</v>
      </c>
      <c r="C91" s="121" t="s">
        <v>58</v>
      </c>
      <c r="D91" s="121">
        <v>12</v>
      </c>
      <c r="E91" s="121">
        <v>16</v>
      </c>
      <c r="F91" s="121">
        <f t="shared" si="10"/>
        <v>133.33333333333331</v>
      </c>
      <c r="G91" s="121"/>
      <c r="H91" s="121"/>
      <c r="I91" s="121" t="e">
        <f t="shared" si="11"/>
        <v>#DIV/0!</v>
      </c>
      <c r="J91" s="121">
        <f t="shared" si="16"/>
        <v>12</v>
      </c>
      <c r="K91" s="122">
        <f t="shared" si="15"/>
        <v>16</v>
      </c>
      <c r="L91" s="131">
        <f t="shared" si="9"/>
        <v>133.33333333333331</v>
      </c>
    </row>
    <row r="92" spans="1:12" ht="47.25">
      <c r="A92" s="21">
        <v>3.9</v>
      </c>
      <c r="B92" s="8" t="s">
        <v>279</v>
      </c>
      <c r="C92" s="121" t="s">
        <v>17</v>
      </c>
      <c r="D92" s="121">
        <v>3175</v>
      </c>
      <c r="E92" s="121">
        <v>2345</v>
      </c>
      <c r="F92" s="121">
        <f t="shared" si="10"/>
        <v>73.858267716535437</v>
      </c>
      <c r="G92" s="121"/>
      <c r="H92" s="121"/>
      <c r="I92" s="121" t="e">
        <f t="shared" si="11"/>
        <v>#DIV/0!</v>
      </c>
      <c r="J92" s="121">
        <f t="shared" si="16"/>
        <v>3175</v>
      </c>
      <c r="K92" s="122">
        <f t="shared" si="15"/>
        <v>2345</v>
      </c>
      <c r="L92" s="131">
        <f t="shared" si="9"/>
        <v>73.858267716535437</v>
      </c>
    </row>
    <row r="93" spans="1:12" ht="15.75">
      <c r="A93" s="21"/>
      <c r="B93" s="8"/>
      <c r="C93" s="121"/>
      <c r="D93" s="121"/>
      <c r="E93" s="121"/>
      <c r="F93" s="121"/>
      <c r="G93" s="121"/>
      <c r="H93" s="121"/>
      <c r="I93" s="121"/>
      <c r="J93" s="121">
        <f t="shared" si="16"/>
        <v>0</v>
      </c>
      <c r="K93" s="122">
        <f t="shared" si="15"/>
        <v>0</v>
      </c>
      <c r="L93" s="131" t="e">
        <f t="shared" si="9"/>
        <v>#DIV/0!</v>
      </c>
    </row>
    <row r="94" spans="1:12" ht="94.5">
      <c r="A94" s="22">
        <v>3.2</v>
      </c>
      <c r="B94" s="4" t="s">
        <v>139</v>
      </c>
      <c r="C94" s="121"/>
      <c r="D94" s="121"/>
      <c r="E94" s="121"/>
      <c r="F94" s="121"/>
      <c r="G94" s="121"/>
      <c r="H94" s="121"/>
      <c r="I94" s="121"/>
      <c r="J94" s="121">
        <f t="shared" si="16"/>
        <v>0</v>
      </c>
      <c r="K94" s="122">
        <f t="shared" si="15"/>
        <v>0</v>
      </c>
      <c r="L94" s="131" t="e">
        <f t="shared" si="9"/>
        <v>#DIV/0!</v>
      </c>
    </row>
    <row r="95" spans="1:12" ht="15.75">
      <c r="A95" s="22" t="s">
        <v>118</v>
      </c>
      <c r="B95" s="1" t="s">
        <v>34</v>
      </c>
      <c r="C95" s="121"/>
      <c r="D95" s="121"/>
      <c r="E95" s="121"/>
      <c r="F95" s="121" t="e">
        <f t="shared" si="10"/>
        <v>#DIV/0!</v>
      </c>
      <c r="G95" s="121"/>
      <c r="H95" s="121"/>
      <c r="I95" s="121" t="e">
        <f t="shared" si="11"/>
        <v>#DIV/0!</v>
      </c>
      <c r="J95" s="121">
        <f t="shared" si="16"/>
        <v>0</v>
      </c>
      <c r="K95" s="122">
        <f t="shared" si="15"/>
        <v>0</v>
      </c>
      <c r="L95" s="131" t="e">
        <f t="shared" si="9"/>
        <v>#DIV/0!</v>
      </c>
    </row>
    <row r="96" spans="1:12" ht="15.75">
      <c r="A96" s="22" t="s">
        <v>36</v>
      </c>
      <c r="B96" s="1" t="s">
        <v>8</v>
      </c>
      <c r="C96" s="121"/>
      <c r="D96" s="121"/>
      <c r="E96" s="121"/>
      <c r="F96" s="121" t="e">
        <f t="shared" si="10"/>
        <v>#DIV/0!</v>
      </c>
      <c r="G96" s="121"/>
      <c r="H96" s="121"/>
      <c r="I96" s="121" t="e">
        <f t="shared" si="11"/>
        <v>#DIV/0!</v>
      </c>
      <c r="J96" s="121">
        <f t="shared" si="16"/>
        <v>0</v>
      </c>
      <c r="K96" s="122">
        <f t="shared" si="15"/>
        <v>0</v>
      </c>
      <c r="L96" s="131" t="e">
        <f t="shared" si="9"/>
        <v>#DIV/0!</v>
      </c>
    </row>
    <row r="97" spans="1:12" ht="15.75">
      <c r="A97" s="22" t="s">
        <v>37</v>
      </c>
      <c r="B97" s="1" t="s">
        <v>9</v>
      </c>
      <c r="C97" s="121"/>
      <c r="D97" s="121"/>
      <c r="E97" s="121"/>
      <c r="F97" s="121" t="e">
        <f t="shared" si="10"/>
        <v>#DIV/0!</v>
      </c>
      <c r="G97" s="121"/>
      <c r="H97" s="121"/>
      <c r="I97" s="121" t="e">
        <f t="shared" si="11"/>
        <v>#DIV/0!</v>
      </c>
      <c r="J97" s="121">
        <f t="shared" si="16"/>
        <v>0</v>
      </c>
      <c r="K97" s="122">
        <f t="shared" si="15"/>
        <v>0</v>
      </c>
      <c r="L97" s="131" t="e">
        <f t="shared" si="9"/>
        <v>#DIV/0!</v>
      </c>
    </row>
    <row r="98" spans="1:12" ht="15.75">
      <c r="A98" s="22" t="s">
        <v>119</v>
      </c>
      <c r="B98" s="1" t="s">
        <v>10</v>
      </c>
      <c r="C98" s="121"/>
      <c r="D98" s="121"/>
      <c r="E98" s="121"/>
      <c r="F98" s="121" t="e">
        <f t="shared" si="10"/>
        <v>#DIV/0!</v>
      </c>
      <c r="G98" s="121"/>
      <c r="H98" s="121"/>
      <c r="I98" s="121" t="e">
        <f t="shared" si="11"/>
        <v>#DIV/0!</v>
      </c>
      <c r="J98" s="121">
        <f t="shared" si="16"/>
        <v>0</v>
      </c>
      <c r="K98" s="122">
        <f t="shared" si="15"/>
        <v>0</v>
      </c>
      <c r="L98" s="131" t="e">
        <f t="shared" si="9"/>
        <v>#DIV/0!</v>
      </c>
    </row>
    <row r="99" spans="1:12" ht="15.75">
      <c r="A99" s="22"/>
      <c r="B99" s="1"/>
      <c r="C99" s="121"/>
      <c r="D99" s="121"/>
      <c r="E99" s="121"/>
      <c r="F99" s="121"/>
      <c r="G99" s="121"/>
      <c r="H99" s="121"/>
      <c r="I99" s="121"/>
      <c r="J99" s="121">
        <f t="shared" si="16"/>
        <v>0</v>
      </c>
      <c r="K99" s="122">
        <f t="shared" si="15"/>
        <v>0</v>
      </c>
      <c r="L99" s="131" t="e">
        <f t="shared" si="9"/>
        <v>#DIV/0!</v>
      </c>
    </row>
    <row r="100" spans="1:12" ht="31.5">
      <c r="A100" s="22">
        <v>3.3</v>
      </c>
      <c r="B100" s="2" t="s">
        <v>3</v>
      </c>
      <c r="C100" s="121"/>
      <c r="D100" s="121"/>
      <c r="E100" s="121"/>
      <c r="F100" s="121"/>
      <c r="G100" s="121"/>
      <c r="H100" s="121"/>
      <c r="I100" s="121"/>
      <c r="J100" s="121">
        <f t="shared" si="16"/>
        <v>0</v>
      </c>
      <c r="K100" s="122">
        <f t="shared" si="15"/>
        <v>0</v>
      </c>
      <c r="L100" s="131" t="e">
        <f t="shared" si="9"/>
        <v>#DIV/0!</v>
      </c>
    </row>
    <row r="101" spans="1:12" ht="15.75">
      <c r="A101" s="22" t="s">
        <v>120</v>
      </c>
      <c r="B101" s="2" t="s">
        <v>29</v>
      </c>
      <c r="C101" s="121"/>
      <c r="D101" s="121"/>
      <c r="E101" s="121"/>
      <c r="F101" s="121"/>
      <c r="G101" s="121"/>
      <c r="H101" s="121"/>
      <c r="I101" s="121"/>
      <c r="J101" s="121">
        <f t="shared" si="16"/>
        <v>0</v>
      </c>
      <c r="K101" s="122">
        <f t="shared" si="15"/>
        <v>0</v>
      </c>
      <c r="L101" s="131" t="e">
        <f t="shared" si="9"/>
        <v>#DIV/0!</v>
      </c>
    </row>
    <row r="102" spans="1:12" ht="15.75">
      <c r="A102" s="22" t="s">
        <v>121</v>
      </c>
      <c r="B102" s="1" t="s">
        <v>30</v>
      </c>
      <c r="C102" s="121"/>
      <c r="D102" s="121"/>
      <c r="E102" s="121"/>
      <c r="F102" s="121" t="e">
        <f t="shared" si="10"/>
        <v>#DIV/0!</v>
      </c>
      <c r="G102" s="121"/>
      <c r="H102" s="121"/>
      <c r="I102" s="121" t="e">
        <f t="shared" si="11"/>
        <v>#DIV/0!</v>
      </c>
      <c r="J102" s="121">
        <f t="shared" si="16"/>
        <v>0</v>
      </c>
      <c r="K102" s="122">
        <f t="shared" si="15"/>
        <v>0</v>
      </c>
      <c r="L102" s="131" t="e">
        <f t="shared" si="9"/>
        <v>#DIV/0!</v>
      </c>
    </row>
    <row r="103" spans="1:12" ht="15.75">
      <c r="A103" s="22" t="s">
        <v>122</v>
      </c>
      <c r="B103" s="1" t="s">
        <v>31</v>
      </c>
      <c r="C103" s="121"/>
      <c r="D103" s="121"/>
      <c r="E103" s="121"/>
      <c r="F103" s="121" t="e">
        <f t="shared" si="10"/>
        <v>#DIV/0!</v>
      </c>
      <c r="G103" s="121"/>
      <c r="H103" s="121"/>
      <c r="I103" s="121" t="e">
        <f t="shared" si="11"/>
        <v>#DIV/0!</v>
      </c>
      <c r="J103" s="121">
        <f t="shared" si="16"/>
        <v>0</v>
      </c>
      <c r="K103" s="122">
        <f t="shared" si="15"/>
        <v>0</v>
      </c>
      <c r="L103" s="131" t="e">
        <f t="shared" si="9"/>
        <v>#DIV/0!</v>
      </c>
    </row>
    <row r="104" spans="1:12" ht="15.75">
      <c r="A104" s="22" t="s">
        <v>123</v>
      </c>
      <c r="B104" s="1" t="s">
        <v>32</v>
      </c>
      <c r="C104" s="121"/>
      <c r="D104" s="121"/>
      <c r="E104" s="121"/>
      <c r="F104" s="121" t="e">
        <f t="shared" si="10"/>
        <v>#DIV/0!</v>
      </c>
      <c r="G104" s="121"/>
      <c r="H104" s="121"/>
      <c r="I104" s="121" t="e">
        <f t="shared" si="11"/>
        <v>#DIV/0!</v>
      </c>
      <c r="J104" s="121">
        <f t="shared" si="16"/>
        <v>0</v>
      </c>
      <c r="K104" s="122">
        <f t="shared" si="15"/>
        <v>0</v>
      </c>
      <c r="L104" s="131" t="e">
        <f t="shared" si="9"/>
        <v>#DIV/0!</v>
      </c>
    </row>
    <row r="105" spans="1:12" ht="15.75">
      <c r="A105" s="22" t="s">
        <v>124</v>
      </c>
      <c r="B105" s="1" t="s">
        <v>33</v>
      </c>
      <c r="C105" s="121"/>
      <c r="D105" s="121"/>
      <c r="E105" s="121"/>
      <c r="F105" s="121" t="e">
        <f t="shared" si="10"/>
        <v>#DIV/0!</v>
      </c>
      <c r="G105" s="121"/>
      <c r="H105" s="121"/>
      <c r="I105" s="121" t="e">
        <f t="shared" si="11"/>
        <v>#DIV/0!</v>
      </c>
      <c r="J105" s="121">
        <f t="shared" si="16"/>
        <v>0</v>
      </c>
      <c r="K105" s="122">
        <f t="shared" si="15"/>
        <v>0</v>
      </c>
      <c r="L105" s="131" t="e">
        <f t="shared" si="9"/>
        <v>#DIV/0!</v>
      </c>
    </row>
    <row r="106" spans="1:12" ht="15.75">
      <c r="A106" s="22"/>
      <c r="B106" s="1"/>
      <c r="C106" s="121"/>
      <c r="D106" s="121"/>
      <c r="E106" s="121"/>
      <c r="F106" s="121"/>
      <c r="G106" s="121"/>
      <c r="H106" s="121"/>
      <c r="I106" s="121"/>
      <c r="J106" s="121">
        <f t="shared" si="16"/>
        <v>0</v>
      </c>
      <c r="K106" s="122">
        <f t="shared" si="15"/>
        <v>0</v>
      </c>
      <c r="L106" s="131" t="e">
        <f t="shared" si="9"/>
        <v>#DIV/0!</v>
      </c>
    </row>
    <row r="107" spans="1:12" ht="15.75">
      <c r="A107" s="11">
        <v>3.4</v>
      </c>
      <c r="B107" s="3" t="s">
        <v>95</v>
      </c>
      <c r="C107" s="121"/>
      <c r="D107" s="121"/>
      <c r="E107" s="121"/>
      <c r="F107" s="121"/>
      <c r="G107" s="121"/>
      <c r="H107" s="121"/>
      <c r="I107" s="121"/>
      <c r="J107" s="121">
        <f t="shared" si="16"/>
        <v>0</v>
      </c>
      <c r="K107" s="122">
        <f t="shared" si="15"/>
        <v>0</v>
      </c>
      <c r="L107" s="131" t="e">
        <f t="shared" si="9"/>
        <v>#DIV/0!</v>
      </c>
    </row>
    <row r="108" spans="1:12" ht="35.25" customHeight="1">
      <c r="A108" s="22" t="s">
        <v>38</v>
      </c>
      <c r="B108" s="124" t="s">
        <v>140</v>
      </c>
      <c r="C108" s="121" t="s">
        <v>28</v>
      </c>
      <c r="D108" s="121">
        <v>50</v>
      </c>
      <c r="E108" s="121">
        <v>21</v>
      </c>
      <c r="F108" s="121">
        <f t="shared" si="10"/>
        <v>42</v>
      </c>
      <c r="G108" s="121">
        <v>32</v>
      </c>
      <c r="H108" s="121">
        <v>32</v>
      </c>
      <c r="I108" s="121">
        <f t="shared" si="11"/>
        <v>100</v>
      </c>
      <c r="J108" s="121">
        <f t="shared" si="16"/>
        <v>82</v>
      </c>
      <c r="K108" s="122">
        <f t="shared" si="15"/>
        <v>53</v>
      </c>
      <c r="L108" s="131">
        <f t="shared" si="9"/>
        <v>64.634146341463421</v>
      </c>
    </row>
    <row r="109" spans="1:12" ht="47.25">
      <c r="A109" s="22" t="s">
        <v>39</v>
      </c>
      <c r="B109" s="125" t="s">
        <v>141</v>
      </c>
      <c r="C109" s="121"/>
      <c r="D109" s="121">
        <v>54</v>
      </c>
      <c r="E109" s="121">
        <f>SUM(E110:E111)</f>
        <v>53</v>
      </c>
      <c r="F109" s="121">
        <f t="shared" si="10"/>
        <v>98.148148148148152</v>
      </c>
      <c r="G109" s="121"/>
      <c r="H109" s="121">
        <f>SUM(H110:H111)</f>
        <v>0</v>
      </c>
      <c r="I109" s="121" t="e">
        <f t="shared" si="11"/>
        <v>#DIV/0!</v>
      </c>
      <c r="J109" s="121">
        <f t="shared" si="16"/>
        <v>54</v>
      </c>
      <c r="K109" s="122">
        <f t="shared" si="15"/>
        <v>53</v>
      </c>
      <c r="L109" s="131">
        <f t="shared" si="9"/>
        <v>98.148148148148152</v>
      </c>
    </row>
    <row r="110" spans="1:12" ht="15.75">
      <c r="A110" s="22" t="s">
        <v>40</v>
      </c>
      <c r="B110" s="126" t="s">
        <v>6</v>
      </c>
      <c r="C110" s="121"/>
      <c r="D110" s="121"/>
      <c r="E110" s="121">
        <v>11</v>
      </c>
      <c r="F110" s="121" t="e">
        <f t="shared" si="10"/>
        <v>#DIV/0!</v>
      </c>
      <c r="G110" s="121"/>
      <c r="H110" s="121"/>
      <c r="I110" s="121" t="e">
        <f t="shared" si="11"/>
        <v>#DIV/0!</v>
      </c>
      <c r="J110" s="121">
        <f t="shared" si="16"/>
        <v>0</v>
      </c>
      <c r="K110" s="122">
        <f t="shared" si="15"/>
        <v>11</v>
      </c>
      <c r="L110" s="131" t="e">
        <f t="shared" si="9"/>
        <v>#DIV/0!</v>
      </c>
    </row>
    <row r="111" spans="1:12" ht="15.75">
      <c r="A111" s="22" t="s">
        <v>41</v>
      </c>
      <c r="B111" s="126" t="s">
        <v>5</v>
      </c>
      <c r="C111" s="121"/>
      <c r="D111" s="121"/>
      <c r="E111" s="121">
        <v>42</v>
      </c>
      <c r="F111" s="121" t="e">
        <f t="shared" si="10"/>
        <v>#DIV/0!</v>
      </c>
      <c r="G111" s="121"/>
      <c r="H111" s="121"/>
      <c r="I111" s="121" t="e">
        <f t="shared" si="11"/>
        <v>#DIV/0!</v>
      </c>
      <c r="J111" s="121">
        <f t="shared" si="16"/>
        <v>0</v>
      </c>
      <c r="K111" s="122">
        <f t="shared" si="15"/>
        <v>42</v>
      </c>
      <c r="L111" s="131" t="e">
        <f t="shared" si="9"/>
        <v>#DIV/0!</v>
      </c>
    </row>
    <row r="112" spans="1:12" ht="15.75">
      <c r="A112" s="22"/>
      <c r="B112" s="126"/>
      <c r="C112" s="121"/>
      <c r="D112" s="121"/>
      <c r="E112" s="121"/>
      <c r="F112" s="121"/>
      <c r="G112" s="121"/>
      <c r="H112" s="121"/>
      <c r="I112" s="121"/>
      <c r="J112" s="121">
        <f t="shared" si="16"/>
        <v>0</v>
      </c>
      <c r="K112" s="122">
        <f t="shared" si="15"/>
        <v>0</v>
      </c>
      <c r="L112" s="131" t="e">
        <f t="shared" si="9"/>
        <v>#DIV/0!</v>
      </c>
    </row>
    <row r="113" spans="1:12" ht="78.75">
      <c r="A113" s="11">
        <v>3.5</v>
      </c>
      <c r="B113" s="3" t="s">
        <v>142</v>
      </c>
      <c r="C113" s="121"/>
      <c r="D113" s="121"/>
      <c r="E113" s="121"/>
      <c r="F113" s="121"/>
      <c r="G113" s="121"/>
      <c r="H113" s="121"/>
      <c r="I113" s="121"/>
      <c r="J113" s="121">
        <f t="shared" si="16"/>
        <v>0</v>
      </c>
      <c r="K113" s="122">
        <f t="shared" si="15"/>
        <v>0</v>
      </c>
      <c r="L113" s="131" t="e">
        <f t="shared" si="9"/>
        <v>#DIV/0!</v>
      </c>
    </row>
    <row r="114" spans="1:12" ht="63">
      <c r="A114" s="22" t="s">
        <v>42</v>
      </c>
      <c r="B114" s="12" t="s">
        <v>87</v>
      </c>
      <c r="C114" s="121" t="s">
        <v>88</v>
      </c>
      <c r="D114" s="121"/>
      <c r="E114" s="121"/>
      <c r="F114" s="121" t="e">
        <f t="shared" si="10"/>
        <v>#DIV/0!</v>
      </c>
      <c r="G114" s="121"/>
      <c r="H114" s="121"/>
      <c r="I114" s="121" t="e">
        <f t="shared" si="11"/>
        <v>#DIV/0!</v>
      </c>
      <c r="J114" s="121">
        <f t="shared" si="16"/>
        <v>0</v>
      </c>
      <c r="K114" s="122">
        <f t="shared" si="15"/>
        <v>0</v>
      </c>
      <c r="L114" s="131" t="e">
        <f t="shared" si="9"/>
        <v>#DIV/0!</v>
      </c>
    </row>
    <row r="115" spans="1:12" ht="47.25">
      <c r="A115" s="22" t="s">
        <v>125</v>
      </c>
      <c r="B115" s="12" t="s">
        <v>89</v>
      </c>
      <c r="C115" s="121" t="s">
        <v>86</v>
      </c>
      <c r="D115" s="121"/>
      <c r="E115" s="121"/>
      <c r="F115" s="121" t="e">
        <f t="shared" si="10"/>
        <v>#DIV/0!</v>
      </c>
      <c r="G115" s="121"/>
      <c r="H115" s="121"/>
      <c r="I115" s="121" t="e">
        <f t="shared" si="11"/>
        <v>#DIV/0!</v>
      </c>
      <c r="J115" s="121">
        <f t="shared" si="16"/>
        <v>0</v>
      </c>
      <c r="K115" s="122">
        <f t="shared" si="15"/>
        <v>0</v>
      </c>
      <c r="L115" s="131" t="e">
        <f t="shared" si="9"/>
        <v>#DIV/0!</v>
      </c>
    </row>
    <row r="116" spans="1:12" ht="47.25">
      <c r="A116" s="22" t="s">
        <v>126</v>
      </c>
      <c r="B116" s="12" t="s">
        <v>96</v>
      </c>
      <c r="C116" s="121" t="s">
        <v>86</v>
      </c>
      <c r="D116" s="121"/>
      <c r="E116" s="121"/>
      <c r="F116" s="121" t="e">
        <f t="shared" si="10"/>
        <v>#DIV/0!</v>
      </c>
      <c r="G116" s="121"/>
      <c r="H116" s="121"/>
      <c r="I116" s="121" t="e">
        <f t="shared" si="11"/>
        <v>#DIV/0!</v>
      </c>
      <c r="J116" s="121">
        <f t="shared" si="16"/>
        <v>0</v>
      </c>
      <c r="K116" s="122">
        <f t="shared" si="15"/>
        <v>0</v>
      </c>
      <c r="L116" s="131" t="e">
        <f t="shared" si="9"/>
        <v>#DIV/0!</v>
      </c>
    </row>
    <row r="117" spans="1:12" ht="47.25">
      <c r="A117" s="22" t="s">
        <v>127</v>
      </c>
      <c r="B117" s="12" t="s">
        <v>97</v>
      </c>
      <c r="C117" s="121" t="s">
        <v>86</v>
      </c>
      <c r="D117" s="121"/>
      <c r="E117" s="121"/>
      <c r="F117" s="121" t="e">
        <f t="shared" si="10"/>
        <v>#DIV/0!</v>
      </c>
      <c r="G117" s="121"/>
      <c r="H117" s="121"/>
      <c r="I117" s="121" t="e">
        <f t="shared" si="11"/>
        <v>#DIV/0!</v>
      </c>
      <c r="J117" s="121">
        <f t="shared" si="16"/>
        <v>0</v>
      </c>
      <c r="K117" s="122">
        <f t="shared" si="15"/>
        <v>0</v>
      </c>
      <c r="L117" s="131" t="e">
        <f t="shared" si="9"/>
        <v>#DIV/0!</v>
      </c>
    </row>
    <row r="118" spans="1:12" ht="78.75">
      <c r="A118" s="22" t="s">
        <v>128</v>
      </c>
      <c r="B118" s="12" t="s">
        <v>85</v>
      </c>
      <c r="C118" s="121" t="s">
        <v>17</v>
      </c>
      <c r="D118" s="121"/>
      <c r="E118" s="121"/>
      <c r="F118" s="121" t="e">
        <f t="shared" si="10"/>
        <v>#DIV/0!</v>
      </c>
      <c r="G118" s="121"/>
      <c r="H118" s="121"/>
      <c r="I118" s="121" t="e">
        <f t="shared" si="11"/>
        <v>#DIV/0!</v>
      </c>
      <c r="J118" s="121">
        <f t="shared" si="16"/>
        <v>0</v>
      </c>
      <c r="K118" s="122">
        <f t="shared" si="15"/>
        <v>0</v>
      </c>
      <c r="L118" s="131" t="e">
        <f t="shared" si="9"/>
        <v>#DIV/0!</v>
      </c>
    </row>
    <row r="119" spans="1:12" ht="47.25">
      <c r="A119" s="22" t="s">
        <v>129</v>
      </c>
      <c r="B119" s="12" t="s">
        <v>83</v>
      </c>
      <c r="C119" s="121" t="s">
        <v>55</v>
      </c>
      <c r="D119" s="121"/>
      <c r="E119" s="121"/>
      <c r="F119" s="121" t="e">
        <f t="shared" si="10"/>
        <v>#DIV/0!</v>
      </c>
      <c r="G119" s="121"/>
      <c r="H119" s="121"/>
      <c r="I119" s="121" t="e">
        <f t="shared" si="11"/>
        <v>#DIV/0!</v>
      </c>
      <c r="J119" s="121">
        <f t="shared" si="16"/>
        <v>0</v>
      </c>
      <c r="K119" s="122">
        <f t="shared" si="15"/>
        <v>0</v>
      </c>
      <c r="L119" s="131" t="e">
        <f t="shared" si="9"/>
        <v>#DIV/0!</v>
      </c>
    </row>
    <row r="120" spans="1:12" ht="47.25">
      <c r="A120" s="22" t="s">
        <v>130</v>
      </c>
      <c r="B120" s="12" t="s">
        <v>84</v>
      </c>
      <c r="C120" s="121" t="s">
        <v>86</v>
      </c>
      <c r="D120" s="121"/>
      <c r="E120" s="121"/>
      <c r="F120" s="121" t="e">
        <f t="shared" si="10"/>
        <v>#DIV/0!</v>
      </c>
      <c r="G120" s="121"/>
      <c r="H120" s="121"/>
      <c r="I120" s="121" t="e">
        <f t="shared" si="11"/>
        <v>#DIV/0!</v>
      </c>
      <c r="J120" s="121">
        <f t="shared" si="16"/>
        <v>0</v>
      </c>
      <c r="K120" s="122">
        <f t="shared" si="15"/>
        <v>0</v>
      </c>
      <c r="L120" s="131" t="e">
        <f t="shared" si="9"/>
        <v>#DIV/0!</v>
      </c>
    </row>
    <row r="121" spans="1:12" ht="31.5">
      <c r="A121" s="22"/>
      <c r="B121" s="12" t="s">
        <v>295</v>
      </c>
      <c r="C121" s="121" t="s">
        <v>296</v>
      </c>
      <c r="D121" s="121"/>
      <c r="E121" s="121"/>
      <c r="F121" s="121"/>
      <c r="G121" s="121"/>
      <c r="H121" s="121"/>
      <c r="I121" s="121"/>
      <c r="J121" s="121"/>
      <c r="K121" s="121"/>
      <c r="L121" s="131"/>
    </row>
  </sheetData>
  <mergeCells count="3">
    <mergeCell ref="C2:L2"/>
    <mergeCell ref="C4:P4"/>
    <mergeCell ref="C3:L3"/>
  </mergeCells>
  <phoneticPr fontId="20" type="noConversion"/>
  <pageMargins left="0.75" right="0.75" top="1" bottom="1" header="0.5" footer="0.5"/>
  <pageSetup paperSize="9" scale="5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9"/>
  <sheetViews>
    <sheetView topLeftCell="A16" workbookViewId="0">
      <selection activeCell="C15" sqref="C15"/>
    </sheetView>
  </sheetViews>
  <sheetFormatPr defaultRowHeight="15"/>
  <cols>
    <col min="1" max="2" width="9.140625" style="37"/>
    <col min="3" max="3" width="47.7109375" style="37" customWidth="1"/>
    <col min="4" max="4" width="21.140625" style="37" bestFit="1" customWidth="1"/>
    <col min="5" max="5" width="22.5703125" style="37" customWidth="1"/>
    <col min="6" max="16384" width="9.140625" style="37"/>
  </cols>
  <sheetData>
    <row r="6" spans="2:5" ht="45">
      <c r="B6" s="66" t="s">
        <v>207</v>
      </c>
      <c r="C6" s="66" t="s">
        <v>208</v>
      </c>
      <c r="D6" s="67" t="s">
        <v>209</v>
      </c>
      <c r="E6" s="67" t="s">
        <v>210</v>
      </c>
    </row>
    <row r="7" spans="2:5">
      <c r="B7" s="65">
        <v>1</v>
      </c>
      <c r="C7" s="110" t="s">
        <v>216</v>
      </c>
      <c r="D7" s="36" t="e">
        <f>'quarterly Progress report'!I13</f>
        <v>#DIV/0!</v>
      </c>
      <c r="E7" s="36">
        <f>'quarterly Progress report'!L13</f>
        <v>102.52525252525253</v>
      </c>
    </row>
    <row r="8" spans="2:5" ht="33.75" customHeight="1">
      <c r="B8" s="38">
        <v>2</v>
      </c>
      <c r="C8" s="111" t="s">
        <v>215</v>
      </c>
      <c r="D8" s="35" t="e">
        <f>'quarterly Progress report'!I46</f>
        <v>#DIV/0!</v>
      </c>
      <c r="E8" s="35" t="e">
        <f>'quarterly Progress report'!L46</f>
        <v>#DIV/0!</v>
      </c>
    </row>
    <row r="9" spans="2:5" ht="30">
      <c r="B9" s="38">
        <v>4</v>
      </c>
      <c r="C9" s="111" t="s">
        <v>242</v>
      </c>
      <c r="D9" s="35">
        <f>'quarterly Progress report'!I19</f>
        <v>87.444444444444443</v>
      </c>
      <c r="E9" s="35">
        <f>'quarterly Progress report'!L19</f>
        <v>56.791666666666664</v>
      </c>
    </row>
    <row r="10" spans="2:5" ht="21" customHeight="1">
      <c r="B10" s="65">
        <v>5</v>
      </c>
      <c r="C10" s="111" t="s">
        <v>211</v>
      </c>
      <c r="D10" s="35" t="e">
        <f>'quarterly Progress report'!I36</f>
        <v>#DIV/0!</v>
      </c>
      <c r="E10" s="35">
        <f>'quarterly Progress report'!L36</f>
        <v>23.833333333333336</v>
      </c>
    </row>
    <row r="11" spans="2:5" ht="21" customHeight="1">
      <c r="B11" s="38">
        <v>6</v>
      </c>
      <c r="C11" s="111" t="s">
        <v>66</v>
      </c>
      <c r="D11" s="35">
        <f>'quarterly Progress report'!I52</f>
        <v>400</v>
      </c>
      <c r="E11" s="35">
        <f>'quarterly Progress report'!L52</f>
        <v>77.777777777777786</v>
      </c>
    </row>
    <row r="12" spans="2:5" ht="29.25" customHeight="1">
      <c r="B12" s="65">
        <v>7</v>
      </c>
      <c r="C12" s="111" t="s">
        <v>67</v>
      </c>
      <c r="D12" s="35">
        <f>'quarterly Progress report'!I53</f>
        <v>400</v>
      </c>
      <c r="E12" s="35">
        <f>'quarterly Progress report'!L53</f>
        <v>77.777777777777786</v>
      </c>
    </row>
    <row r="13" spans="2:5" ht="21" customHeight="1">
      <c r="B13" s="38">
        <v>8</v>
      </c>
      <c r="C13" s="111" t="s">
        <v>71</v>
      </c>
      <c r="D13" s="35">
        <f>'quarterly Progress report'!I55</f>
        <v>78.333333333333329</v>
      </c>
      <c r="E13" s="35">
        <f>'quarterly Progress report'!L55</f>
        <v>84.444444444444443</v>
      </c>
    </row>
    <row r="14" spans="2:5" ht="33" customHeight="1">
      <c r="B14" s="65">
        <v>9</v>
      </c>
      <c r="C14" s="111" t="s">
        <v>72</v>
      </c>
      <c r="D14" s="35">
        <f>'quarterly Progress report'!I56</f>
        <v>100</v>
      </c>
      <c r="E14" s="35">
        <f>'quarterly Progress report'!L56</f>
        <v>91.666666666666657</v>
      </c>
    </row>
    <row r="15" spans="2:5" ht="33.75" customHeight="1">
      <c r="B15" s="38">
        <v>10</v>
      </c>
      <c r="C15" s="111" t="s">
        <v>73</v>
      </c>
      <c r="D15" s="35">
        <f>'quarterly Progress report'!I57</f>
        <v>45.833333333333329</v>
      </c>
      <c r="E15" s="35">
        <f>'quarterly Progress report'!L57</f>
        <v>37.777777777777779</v>
      </c>
    </row>
    <row r="16" spans="2:5" ht="50.25" customHeight="1">
      <c r="B16" s="65">
        <v>11</v>
      </c>
      <c r="C16" s="111" t="s">
        <v>212</v>
      </c>
      <c r="D16" s="35">
        <f>'quarterly Progress report'!I108</f>
        <v>100</v>
      </c>
      <c r="E16" s="35">
        <f>'quarterly Progress report'!L108</f>
        <v>64.634146341463421</v>
      </c>
    </row>
    <row r="17" spans="2:5" ht="30">
      <c r="B17" s="38">
        <v>12</v>
      </c>
      <c r="C17" s="112" t="s">
        <v>74</v>
      </c>
      <c r="D17" s="35" t="e">
        <f>'quarterly Progress report'!I84</f>
        <v>#DIV/0!</v>
      </c>
      <c r="E17" s="35">
        <f>'quarterly Progress report'!L84</f>
        <v>66.666666666666657</v>
      </c>
    </row>
    <row r="18" spans="2:5" ht="30">
      <c r="B18" s="65">
        <v>13</v>
      </c>
      <c r="C18" s="112" t="s">
        <v>75</v>
      </c>
      <c r="D18" s="35" t="e">
        <f>'quarterly Progress report'!I85</f>
        <v>#DIV/0!</v>
      </c>
      <c r="E18" s="35" t="e">
        <f>'quarterly Progress report'!L85</f>
        <v>#DIV/0!</v>
      </c>
    </row>
    <row r="19" spans="2:5">
      <c r="B19" s="38">
        <v>14</v>
      </c>
      <c r="C19" s="111" t="s">
        <v>11</v>
      </c>
      <c r="D19" s="35" t="e">
        <f>'quarterly Progress report'!I92</f>
        <v>#DIV/0!</v>
      </c>
      <c r="E19" s="35">
        <f>'quarterly Progress report'!L92</f>
        <v>73.858267716535437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opLeftCell="A46" workbookViewId="0">
      <selection activeCell="E64" sqref="E64"/>
    </sheetView>
  </sheetViews>
  <sheetFormatPr defaultRowHeight="12.75"/>
  <cols>
    <col min="1" max="1" width="9.5703125" bestFit="1" customWidth="1"/>
    <col min="2" max="2" width="31.85546875" bestFit="1" customWidth="1"/>
    <col min="3" max="3" width="17.5703125" customWidth="1"/>
    <col min="4" max="4" width="17.7109375" customWidth="1"/>
    <col min="5" max="5" width="19.7109375" customWidth="1"/>
    <col min="6" max="6" width="18" customWidth="1"/>
    <col min="7" max="7" width="16.85546875" customWidth="1"/>
    <col min="8" max="8" width="16.140625" customWidth="1"/>
    <col min="9" max="9" width="16.7109375" customWidth="1"/>
    <col min="10" max="10" width="23.5703125" customWidth="1"/>
  </cols>
  <sheetData>
    <row r="1" spans="1:10">
      <c r="A1" s="224" t="s">
        <v>152</v>
      </c>
      <c r="B1" s="224" t="s">
        <v>153</v>
      </c>
      <c r="C1" s="223" t="s">
        <v>199</v>
      </c>
      <c r="D1" s="223" t="s">
        <v>203</v>
      </c>
      <c r="E1" s="223" t="s">
        <v>200</v>
      </c>
      <c r="F1" s="223" t="s">
        <v>201</v>
      </c>
      <c r="G1" s="223" t="s">
        <v>204</v>
      </c>
      <c r="H1" s="223" t="s">
        <v>205</v>
      </c>
      <c r="I1" s="223" t="s">
        <v>206</v>
      </c>
      <c r="J1" s="223" t="s">
        <v>202</v>
      </c>
    </row>
    <row r="2" spans="1:10" ht="75" customHeight="1">
      <c r="A2" s="224"/>
      <c r="B2" s="224"/>
      <c r="C2" s="223"/>
      <c r="D2" s="223"/>
      <c r="E2" s="223"/>
      <c r="F2" s="223"/>
      <c r="G2" s="223"/>
      <c r="H2" s="223"/>
      <c r="I2" s="223"/>
      <c r="J2" s="223"/>
    </row>
    <row r="3" spans="1:10" ht="15.75">
      <c r="A3" s="146">
        <v>1</v>
      </c>
      <c r="B3" s="24" t="s">
        <v>154</v>
      </c>
      <c r="C3" s="163">
        <f>SUM(C4:C8)</f>
        <v>900000</v>
      </c>
      <c r="D3" s="147">
        <f>SUM(D4:D8)</f>
        <v>235988</v>
      </c>
      <c r="E3" s="148">
        <f>+D3/C3*100</f>
        <v>26.220888888888886</v>
      </c>
      <c r="F3" s="149">
        <f>+C3-D3</f>
        <v>664012</v>
      </c>
      <c r="G3" s="48">
        <f>SUM(G4:G9)</f>
        <v>0</v>
      </c>
      <c r="H3" s="148">
        <f>+G3/F3*100</f>
        <v>0</v>
      </c>
      <c r="I3" s="149">
        <f>+F3-G3</f>
        <v>664012</v>
      </c>
      <c r="J3" s="148">
        <f>+I3/C3*100</f>
        <v>73.779111111111106</v>
      </c>
    </row>
    <row r="4" spans="1:10" ht="15.75">
      <c r="A4" s="23">
        <v>1.1000000000000001</v>
      </c>
      <c r="B4" s="25" t="s">
        <v>155</v>
      </c>
      <c r="C4" s="164">
        <v>200000</v>
      </c>
      <c r="D4" s="34">
        <v>63825</v>
      </c>
      <c r="E4" s="151">
        <f>+D4/C4*100</f>
        <v>31.912499999999998</v>
      </c>
      <c r="F4" s="152">
        <f>+C4-D4</f>
        <v>136175</v>
      </c>
      <c r="G4" s="34"/>
      <c r="H4" s="151">
        <f>+G4/F4*100</f>
        <v>0</v>
      </c>
      <c r="I4" s="152">
        <f>+F4-G4</f>
        <v>136175</v>
      </c>
      <c r="J4" s="151">
        <f>+I4/C4*100</f>
        <v>68.087500000000006</v>
      </c>
    </row>
    <row r="5" spans="1:10" ht="15.75">
      <c r="A5" s="23">
        <v>1.2</v>
      </c>
      <c r="B5" s="25" t="s">
        <v>156</v>
      </c>
      <c r="C5" s="164">
        <v>150000</v>
      </c>
      <c r="D5" s="34">
        <v>83663</v>
      </c>
      <c r="E5" s="151">
        <f t="shared" ref="E5:E9" si="0">+D5/C5*100</f>
        <v>55.775333333333336</v>
      </c>
      <c r="F5" s="152">
        <f t="shared" ref="F5:F58" si="1">+C5-D5</f>
        <v>66337</v>
      </c>
      <c r="G5" s="34"/>
      <c r="H5" s="151">
        <f t="shared" ref="H5:H58" si="2">+G5/F5*100</f>
        <v>0</v>
      </c>
      <c r="I5" s="152">
        <f t="shared" ref="I5:I58" si="3">+F5-G5</f>
        <v>66337</v>
      </c>
      <c r="J5" s="151">
        <f t="shared" ref="J5:J58" si="4">+I5/C5*100</f>
        <v>44.224666666666664</v>
      </c>
    </row>
    <row r="6" spans="1:10" ht="15.75">
      <c r="A6" s="23">
        <v>1.3</v>
      </c>
      <c r="B6" s="25" t="s">
        <v>157</v>
      </c>
      <c r="C6" s="164">
        <v>250000</v>
      </c>
      <c r="D6" s="153">
        <v>88500</v>
      </c>
      <c r="E6" s="154">
        <f t="shared" si="0"/>
        <v>35.4</v>
      </c>
      <c r="F6" s="155">
        <f t="shared" si="1"/>
        <v>161500</v>
      </c>
      <c r="G6" s="153"/>
      <c r="H6" s="154">
        <f t="shared" si="2"/>
        <v>0</v>
      </c>
      <c r="I6" s="155">
        <f t="shared" si="3"/>
        <v>161500</v>
      </c>
      <c r="J6" s="154">
        <f t="shared" si="4"/>
        <v>64.600000000000009</v>
      </c>
    </row>
    <row r="7" spans="1:10" ht="15.75">
      <c r="A7" s="23">
        <v>1.4</v>
      </c>
      <c r="B7" s="25" t="s">
        <v>158</v>
      </c>
      <c r="C7" s="164">
        <v>300000</v>
      </c>
      <c r="D7" s="34"/>
      <c r="E7" s="151">
        <f t="shared" si="0"/>
        <v>0</v>
      </c>
      <c r="F7" s="152">
        <f t="shared" si="1"/>
        <v>300000</v>
      </c>
      <c r="G7" s="34"/>
      <c r="H7" s="151">
        <f t="shared" si="2"/>
        <v>0</v>
      </c>
      <c r="I7" s="152">
        <f t="shared" si="3"/>
        <v>300000</v>
      </c>
      <c r="J7" s="151">
        <f t="shared" si="4"/>
        <v>100</v>
      </c>
    </row>
    <row r="8" spans="1:10" ht="15.75">
      <c r="A8" s="23">
        <v>1.5</v>
      </c>
      <c r="B8" s="25" t="s">
        <v>159</v>
      </c>
      <c r="C8" s="165"/>
      <c r="D8" s="34"/>
      <c r="E8" s="151" t="e">
        <f t="shared" si="0"/>
        <v>#DIV/0!</v>
      </c>
      <c r="F8" s="152">
        <f t="shared" si="1"/>
        <v>0</v>
      </c>
      <c r="G8" s="34"/>
      <c r="H8" s="151" t="e">
        <f t="shared" si="2"/>
        <v>#DIV/0!</v>
      </c>
      <c r="I8" s="152">
        <f t="shared" si="3"/>
        <v>0</v>
      </c>
      <c r="J8" s="151" t="e">
        <f t="shared" si="4"/>
        <v>#DIV/0!</v>
      </c>
    </row>
    <row r="9" spans="1:10" ht="15.75">
      <c r="A9" s="23">
        <v>1.6</v>
      </c>
      <c r="B9" s="25" t="s">
        <v>160</v>
      </c>
      <c r="C9" s="150"/>
      <c r="D9" s="34"/>
      <c r="E9" s="151" t="e">
        <f t="shared" si="0"/>
        <v>#DIV/0!</v>
      </c>
      <c r="F9" s="152">
        <f t="shared" si="1"/>
        <v>0</v>
      </c>
      <c r="G9" s="34"/>
      <c r="H9" s="151" t="e">
        <f t="shared" si="2"/>
        <v>#DIV/0!</v>
      </c>
      <c r="I9" s="152">
        <f t="shared" si="3"/>
        <v>0</v>
      </c>
      <c r="J9" s="151" t="e">
        <f t="shared" si="4"/>
        <v>#DIV/0!</v>
      </c>
    </row>
    <row r="10" spans="1:10" ht="15.75">
      <c r="A10" s="156">
        <v>2</v>
      </c>
      <c r="B10" s="26" t="s">
        <v>161</v>
      </c>
      <c r="C10" s="147">
        <f>SUM(C11:C13)</f>
        <v>2343000</v>
      </c>
      <c r="D10" s="147">
        <f>SUM(D11:D13)</f>
        <v>0</v>
      </c>
      <c r="E10" s="148">
        <f>+D10/C10*100</f>
        <v>0</v>
      </c>
      <c r="F10" s="149">
        <f>+C10-D10</f>
        <v>2343000</v>
      </c>
      <c r="G10" s="48">
        <f>SUM(G11:G15)</f>
        <v>37622</v>
      </c>
      <c r="H10" s="148">
        <f>+G10/F10*100</f>
        <v>1.6057191634656423</v>
      </c>
      <c r="I10" s="149">
        <f>+F10-G10</f>
        <v>2305378</v>
      </c>
      <c r="J10" s="148">
        <f>+I10/C10*100</f>
        <v>98.39428083653435</v>
      </c>
    </row>
    <row r="11" spans="1:10" ht="31.5">
      <c r="A11" s="27">
        <v>2.1</v>
      </c>
      <c r="B11" s="25" t="s">
        <v>162</v>
      </c>
      <c r="C11" s="150">
        <v>1503000</v>
      </c>
      <c r="D11" s="34"/>
      <c r="E11" s="151">
        <f>+D11/C11*100</f>
        <v>0</v>
      </c>
      <c r="F11" s="152">
        <f t="shared" si="1"/>
        <v>1503000</v>
      </c>
      <c r="G11" s="34">
        <v>37622</v>
      </c>
      <c r="H11" s="151">
        <f t="shared" si="2"/>
        <v>2.5031270791749836</v>
      </c>
      <c r="I11" s="152">
        <f t="shared" si="3"/>
        <v>1465378</v>
      </c>
      <c r="J11" s="151">
        <f t="shared" si="4"/>
        <v>97.496872920825012</v>
      </c>
    </row>
    <row r="12" spans="1:10" ht="31.5">
      <c r="A12" s="28">
        <v>2.2000000000000002</v>
      </c>
      <c r="B12" s="25" t="s">
        <v>163</v>
      </c>
      <c r="C12" s="150">
        <v>600000</v>
      </c>
      <c r="D12" s="34"/>
      <c r="E12" s="151">
        <f t="shared" ref="E12:E58" si="5">+D12/C12*100</f>
        <v>0</v>
      </c>
      <c r="F12" s="152">
        <f t="shared" si="1"/>
        <v>600000</v>
      </c>
      <c r="G12" s="34"/>
      <c r="H12" s="151">
        <f t="shared" si="2"/>
        <v>0</v>
      </c>
      <c r="I12" s="152">
        <f t="shared" si="3"/>
        <v>600000</v>
      </c>
      <c r="J12" s="151">
        <f t="shared" si="4"/>
        <v>100</v>
      </c>
    </row>
    <row r="13" spans="1:10" ht="31.5">
      <c r="A13" s="29">
        <v>2.2999999999999998</v>
      </c>
      <c r="B13" s="25" t="s">
        <v>164</v>
      </c>
      <c r="C13" s="150">
        <v>240000</v>
      </c>
      <c r="D13" s="34"/>
      <c r="E13" s="151">
        <f t="shared" si="5"/>
        <v>0</v>
      </c>
      <c r="F13" s="152">
        <f t="shared" si="1"/>
        <v>240000</v>
      </c>
      <c r="G13" s="34"/>
      <c r="H13" s="151">
        <f t="shared" si="2"/>
        <v>0</v>
      </c>
      <c r="I13" s="152">
        <f t="shared" si="3"/>
        <v>240000</v>
      </c>
      <c r="J13" s="151">
        <f t="shared" si="4"/>
        <v>100</v>
      </c>
    </row>
    <row r="14" spans="1:10" ht="15.75">
      <c r="A14" s="23">
        <v>2.4</v>
      </c>
      <c r="B14" s="25" t="s">
        <v>159</v>
      </c>
      <c r="C14" s="150"/>
      <c r="D14" s="34"/>
      <c r="E14" s="151" t="e">
        <f t="shared" si="5"/>
        <v>#DIV/0!</v>
      </c>
      <c r="F14" s="152">
        <f t="shared" si="1"/>
        <v>0</v>
      </c>
      <c r="G14" s="34"/>
      <c r="H14" s="151" t="e">
        <f t="shared" si="2"/>
        <v>#DIV/0!</v>
      </c>
      <c r="I14" s="152">
        <f t="shared" si="3"/>
        <v>0</v>
      </c>
      <c r="J14" s="151" t="e">
        <f t="shared" si="4"/>
        <v>#DIV/0!</v>
      </c>
    </row>
    <row r="15" spans="1:10" ht="15.75">
      <c r="A15" s="29">
        <v>2.5</v>
      </c>
      <c r="B15" s="25" t="s">
        <v>160</v>
      </c>
      <c r="C15" s="150"/>
      <c r="D15" s="34"/>
      <c r="E15" s="151" t="e">
        <f t="shared" si="5"/>
        <v>#DIV/0!</v>
      </c>
      <c r="F15" s="152">
        <f t="shared" si="1"/>
        <v>0</v>
      </c>
      <c r="G15" s="34"/>
      <c r="H15" s="151" t="e">
        <f t="shared" si="2"/>
        <v>#DIV/0!</v>
      </c>
      <c r="I15" s="152">
        <f t="shared" si="3"/>
        <v>0</v>
      </c>
      <c r="J15" s="151" t="e">
        <f t="shared" si="4"/>
        <v>#DIV/0!</v>
      </c>
    </row>
    <row r="16" spans="1:10" ht="15.75">
      <c r="A16" s="157">
        <v>3</v>
      </c>
      <c r="B16" s="26" t="s">
        <v>165</v>
      </c>
      <c r="C16" s="147">
        <f>SUM(C17:C30)</f>
        <v>31494000</v>
      </c>
      <c r="D16" s="147">
        <f>SUM(D17:D30)</f>
        <v>2074175</v>
      </c>
      <c r="E16" s="148">
        <f>+D16/C16*100</f>
        <v>6.5859370038737541</v>
      </c>
      <c r="F16" s="149">
        <f>+C16-D16</f>
        <v>29419825</v>
      </c>
      <c r="G16" s="48">
        <f>SUM(G17:G30)</f>
        <v>2106161</v>
      </c>
      <c r="H16" s="148">
        <f>+G16/F16*100</f>
        <v>7.1589854800291981</v>
      </c>
      <c r="I16" s="149">
        <f>+F16-G16</f>
        <v>27313664</v>
      </c>
      <c r="J16" s="148">
        <f>+I16/C16*100</f>
        <v>86.726563789928235</v>
      </c>
    </row>
    <row r="17" spans="1:10" ht="31.5">
      <c r="A17" s="29">
        <v>3.1</v>
      </c>
      <c r="B17" s="30" t="s">
        <v>166</v>
      </c>
      <c r="C17" s="150">
        <v>100000</v>
      </c>
      <c r="D17" s="34"/>
      <c r="E17" s="151">
        <f t="shared" si="5"/>
        <v>0</v>
      </c>
      <c r="F17" s="152">
        <f t="shared" si="1"/>
        <v>100000</v>
      </c>
      <c r="G17" s="34"/>
      <c r="H17" s="151">
        <f t="shared" si="2"/>
        <v>0</v>
      </c>
      <c r="I17" s="152">
        <f t="shared" si="3"/>
        <v>100000</v>
      </c>
      <c r="J17" s="151">
        <f t="shared" si="4"/>
        <v>100</v>
      </c>
    </row>
    <row r="18" spans="1:10" ht="31.5">
      <c r="A18" s="29">
        <v>3.2</v>
      </c>
      <c r="B18" s="30" t="s">
        <v>167</v>
      </c>
      <c r="C18" s="150">
        <v>1040000</v>
      </c>
      <c r="D18" s="34"/>
      <c r="E18" s="151">
        <f t="shared" si="5"/>
        <v>0</v>
      </c>
      <c r="F18" s="152">
        <f t="shared" si="1"/>
        <v>1040000</v>
      </c>
      <c r="G18" s="34"/>
      <c r="H18" s="151">
        <f t="shared" si="2"/>
        <v>0</v>
      </c>
      <c r="I18" s="152">
        <f t="shared" si="3"/>
        <v>1040000</v>
      </c>
      <c r="J18" s="151">
        <f t="shared" si="4"/>
        <v>100</v>
      </c>
    </row>
    <row r="19" spans="1:10" ht="15.75">
      <c r="A19" s="29">
        <v>3.3</v>
      </c>
      <c r="B19" s="30" t="s">
        <v>168</v>
      </c>
      <c r="C19" s="150">
        <v>3500000</v>
      </c>
      <c r="D19" s="34"/>
      <c r="E19" s="151">
        <f t="shared" si="5"/>
        <v>0</v>
      </c>
      <c r="F19" s="152">
        <f t="shared" si="1"/>
        <v>3500000</v>
      </c>
      <c r="G19" s="34"/>
      <c r="H19" s="151">
        <f t="shared" si="2"/>
        <v>0</v>
      </c>
      <c r="I19" s="152">
        <f t="shared" si="3"/>
        <v>3500000</v>
      </c>
      <c r="J19" s="151">
        <f t="shared" si="4"/>
        <v>100</v>
      </c>
    </row>
    <row r="20" spans="1:10" ht="15.75">
      <c r="A20" s="29">
        <v>3.4</v>
      </c>
      <c r="B20" s="30" t="s">
        <v>169</v>
      </c>
      <c r="C20" s="150">
        <v>2000000</v>
      </c>
      <c r="D20" s="34"/>
      <c r="E20" s="151">
        <f t="shared" si="5"/>
        <v>0</v>
      </c>
      <c r="F20" s="152">
        <f t="shared" si="1"/>
        <v>2000000</v>
      </c>
      <c r="G20" s="34">
        <v>113908</v>
      </c>
      <c r="H20" s="151">
        <f t="shared" si="2"/>
        <v>5.6953999999999994</v>
      </c>
      <c r="I20" s="152">
        <f t="shared" si="3"/>
        <v>1886092</v>
      </c>
      <c r="J20" s="151">
        <f t="shared" si="4"/>
        <v>94.304600000000008</v>
      </c>
    </row>
    <row r="21" spans="1:10" ht="15.75">
      <c r="A21" s="29">
        <v>3.5</v>
      </c>
      <c r="B21" s="30" t="s">
        <v>170</v>
      </c>
      <c r="C21" s="150">
        <v>1000000</v>
      </c>
      <c r="D21" s="34">
        <v>108542</v>
      </c>
      <c r="E21" s="151">
        <f t="shared" si="5"/>
        <v>10.854200000000001</v>
      </c>
      <c r="F21" s="152">
        <f t="shared" si="1"/>
        <v>891458</v>
      </c>
      <c r="G21" s="34">
        <v>47879</v>
      </c>
      <c r="H21" s="151">
        <f t="shared" si="2"/>
        <v>5.3708643592855747</v>
      </c>
      <c r="I21" s="152">
        <f t="shared" si="3"/>
        <v>843579</v>
      </c>
      <c r="J21" s="151">
        <f t="shared" si="4"/>
        <v>84.357900000000001</v>
      </c>
    </row>
    <row r="22" spans="1:10" ht="15.75">
      <c r="A22" s="29">
        <v>3.6</v>
      </c>
      <c r="B22" s="30" t="s">
        <v>171</v>
      </c>
      <c r="C22" s="150">
        <v>10000000</v>
      </c>
      <c r="D22" s="34">
        <v>27555</v>
      </c>
      <c r="E22" s="151">
        <f t="shared" si="5"/>
        <v>0.27555000000000002</v>
      </c>
      <c r="F22" s="152">
        <f t="shared" si="1"/>
        <v>9972445</v>
      </c>
      <c r="G22" s="34">
        <v>346060</v>
      </c>
      <c r="H22" s="151">
        <f t="shared" si="2"/>
        <v>3.4701620314777366</v>
      </c>
      <c r="I22" s="152">
        <f t="shared" si="3"/>
        <v>9626385</v>
      </c>
      <c r="J22" s="151">
        <f t="shared" si="4"/>
        <v>96.263849999999991</v>
      </c>
    </row>
    <row r="23" spans="1:10" ht="15.75">
      <c r="A23" s="29">
        <v>3.7</v>
      </c>
      <c r="B23" s="30" t="s">
        <v>172</v>
      </c>
      <c r="C23" s="150">
        <v>192000</v>
      </c>
      <c r="D23" s="34"/>
      <c r="E23" s="151">
        <f t="shared" si="5"/>
        <v>0</v>
      </c>
      <c r="F23" s="152">
        <f t="shared" si="1"/>
        <v>192000</v>
      </c>
      <c r="G23" s="34">
        <v>139928</v>
      </c>
      <c r="H23" s="151">
        <f t="shared" si="2"/>
        <v>72.879166666666663</v>
      </c>
      <c r="I23" s="152">
        <f t="shared" si="3"/>
        <v>52072</v>
      </c>
      <c r="J23" s="151">
        <f t="shared" si="4"/>
        <v>27.120833333333334</v>
      </c>
    </row>
    <row r="24" spans="1:10" ht="31.5">
      <c r="A24" s="29">
        <v>3.8</v>
      </c>
      <c r="B24" s="30" t="s">
        <v>173</v>
      </c>
      <c r="C24" s="150">
        <v>2400000</v>
      </c>
      <c r="D24" s="34">
        <v>156268</v>
      </c>
      <c r="E24" s="151">
        <f t="shared" si="5"/>
        <v>6.5111666666666661</v>
      </c>
      <c r="F24" s="152">
        <f t="shared" si="1"/>
        <v>2243732</v>
      </c>
      <c r="G24" s="34">
        <v>25610</v>
      </c>
      <c r="H24" s="151">
        <f t="shared" si="2"/>
        <v>1.1414019143106218</v>
      </c>
      <c r="I24" s="152">
        <f t="shared" si="3"/>
        <v>2218122</v>
      </c>
      <c r="J24" s="151">
        <f t="shared" si="4"/>
        <v>92.421750000000003</v>
      </c>
    </row>
    <row r="25" spans="1:10" ht="31.5">
      <c r="A25" s="29">
        <v>3.9</v>
      </c>
      <c r="B25" s="30" t="s">
        <v>174</v>
      </c>
      <c r="C25" s="150">
        <v>750000</v>
      </c>
      <c r="D25" s="34"/>
      <c r="E25" s="151">
        <f t="shared" si="5"/>
        <v>0</v>
      </c>
      <c r="F25" s="152">
        <f t="shared" si="1"/>
        <v>750000</v>
      </c>
      <c r="G25" s="34">
        <v>42176</v>
      </c>
      <c r="H25" s="151">
        <f t="shared" si="2"/>
        <v>5.6234666666666673</v>
      </c>
      <c r="I25" s="152">
        <f t="shared" si="3"/>
        <v>707824</v>
      </c>
      <c r="J25" s="151">
        <f t="shared" si="4"/>
        <v>94.376533333333327</v>
      </c>
    </row>
    <row r="26" spans="1:10" ht="31.5">
      <c r="A26" s="31">
        <v>3.1</v>
      </c>
      <c r="B26" s="30" t="s">
        <v>175</v>
      </c>
      <c r="C26" s="150">
        <v>1500000</v>
      </c>
      <c r="D26" s="34">
        <v>39700</v>
      </c>
      <c r="E26" s="151">
        <f t="shared" si="5"/>
        <v>2.6466666666666665</v>
      </c>
      <c r="F26" s="152">
        <f t="shared" si="1"/>
        <v>1460300</v>
      </c>
      <c r="G26" s="34">
        <v>415642</v>
      </c>
      <c r="H26" s="151">
        <f t="shared" si="2"/>
        <v>28.462781620215022</v>
      </c>
      <c r="I26" s="152">
        <f t="shared" si="3"/>
        <v>1044658</v>
      </c>
      <c r="J26" s="151">
        <f t="shared" si="4"/>
        <v>69.643866666666668</v>
      </c>
    </row>
    <row r="27" spans="1:10" ht="47.25">
      <c r="A27" s="31">
        <v>3.11</v>
      </c>
      <c r="B27" s="30" t="s">
        <v>176</v>
      </c>
      <c r="C27" s="150">
        <v>4800000</v>
      </c>
      <c r="D27" s="34">
        <v>970000</v>
      </c>
      <c r="E27" s="151">
        <f t="shared" si="5"/>
        <v>20.208333333333332</v>
      </c>
      <c r="F27" s="152">
        <f t="shared" si="1"/>
        <v>3830000</v>
      </c>
      <c r="G27" s="34">
        <v>568600</v>
      </c>
      <c r="H27" s="151">
        <f t="shared" si="2"/>
        <v>14.845953002610965</v>
      </c>
      <c r="I27" s="152">
        <f t="shared" si="3"/>
        <v>3261400</v>
      </c>
      <c r="J27" s="151">
        <f t="shared" si="4"/>
        <v>67.94583333333334</v>
      </c>
    </row>
    <row r="28" spans="1:10" ht="63">
      <c r="A28" s="31">
        <v>3.12</v>
      </c>
      <c r="B28" s="30" t="s">
        <v>177</v>
      </c>
      <c r="C28" s="150">
        <v>3600000</v>
      </c>
      <c r="D28" s="34">
        <v>708000</v>
      </c>
      <c r="E28" s="151">
        <f t="shared" si="5"/>
        <v>19.666666666666664</v>
      </c>
      <c r="F28" s="152">
        <f t="shared" si="1"/>
        <v>2892000</v>
      </c>
      <c r="G28" s="34">
        <v>371760</v>
      </c>
      <c r="H28" s="151">
        <f t="shared" si="2"/>
        <v>12.854771784232366</v>
      </c>
      <c r="I28" s="152">
        <f t="shared" si="3"/>
        <v>2520240</v>
      </c>
      <c r="J28" s="151">
        <f t="shared" si="4"/>
        <v>70.006666666666661</v>
      </c>
    </row>
    <row r="29" spans="1:10" ht="31.5">
      <c r="A29" s="31">
        <v>3.13</v>
      </c>
      <c r="B29" s="25" t="s">
        <v>372</v>
      </c>
      <c r="C29" s="150">
        <v>432000</v>
      </c>
      <c r="D29" s="34">
        <v>64110</v>
      </c>
      <c r="E29" s="151">
        <f t="shared" si="5"/>
        <v>14.840277777777777</v>
      </c>
      <c r="F29" s="152">
        <f t="shared" si="1"/>
        <v>367890</v>
      </c>
      <c r="G29" s="34">
        <v>34598</v>
      </c>
      <c r="H29" s="151">
        <f t="shared" si="2"/>
        <v>9.404441545027046</v>
      </c>
      <c r="I29" s="152">
        <f t="shared" si="3"/>
        <v>333292</v>
      </c>
      <c r="J29" s="151">
        <f t="shared" si="4"/>
        <v>77.150925925925932</v>
      </c>
    </row>
    <row r="30" spans="1:10" ht="15.75">
      <c r="A30" s="31">
        <v>3.14</v>
      </c>
      <c r="B30" s="25" t="s">
        <v>376</v>
      </c>
      <c r="C30" s="150">
        <v>180000</v>
      </c>
      <c r="D30" s="34"/>
      <c r="E30" s="151">
        <f t="shared" si="5"/>
        <v>0</v>
      </c>
      <c r="F30" s="152">
        <f t="shared" si="1"/>
        <v>180000</v>
      </c>
      <c r="G30" s="34"/>
      <c r="H30" s="151">
        <f t="shared" si="2"/>
        <v>0</v>
      </c>
      <c r="I30" s="152">
        <f t="shared" si="3"/>
        <v>180000</v>
      </c>
      <c r="J30" s="151">
        <f t="shared" si="4"/>
        <v>100</v>
      </c>
    </row>
    <row r="31" spans="1:10" ht="31.5">
      <c r="A31" s="158">
        <v>4</v>
      </c>
      <c r="B31" s="26" t="s">
        <v>178</v>
      </c>
      <c r="C31" s="147">
        <f>SUM(C32:C35)</f>
        <v>62690000</v>
      </c>
      <c r="D31" s="147">
        <f>SUM(D32:D35)</f>
        <v>67685</v>
      </c>
      <c r="E31" s="148">
        <f>+D31/C31*100</f>
        <v>0.10796777795501675</v>
      </c>
      <c r="F31" s="149">
        <f>+C31-D31</f>
        <v>62622315</v>
      </c>
      <c r="G31" s="48">
        <f>SUM(G32:G37)</f>
        <v>688305</v>
      </c>
      <c r="H31" s="148">
        <f>+G31/F31*100</f>
        <v>1.0991369450330923</v>
      </c>
      <c r="I31" s="149">
        <f>+F31-G31</f>
        <v>61934010</v>
      </c>
      <c r="J31" s="148">
        <f>+I31/C31*100</f>
        <v>98.794081990748126</v>
      </c>
    </row>
    <row r="32" spans="1:10" ht="15.75">
      <c r="A32" s="23">
        <v>4.0999999999999996</v>
      </c>
      <c r="B32" s="25" t="s">
        <v>179</v>
      </c>
      <c r="C32" s="150">
        <v>270000</v>
      </c>
      <c r="D32" s="34"/>
      <c r="E32" s="151">
        <f t="shared" si="5"/>
        <v>0</v>
      </c>
      <c r="F32" s="152">
        <f t="shared" si="1"/>
        <v>270000</v>
      </c>
      <c r="G32" s="34">
        <v>38500</v>
      </c>
      <c r="H32" s="151">
        <f t="shared" si="2"/>
        <v>14.25925925925926</v>
      </c>
      <c r="I32" s="152">
        <f t="shared" si="3"/>
        <v>231500</v>
      </c>
      <c r="J32" s="151">
        <f t="shared" si="4"/>
        <v>85.740740740740733</v>
      </c>
    </row>
    <row r="33" spans="1:10" ht="31.5">
      <c r="A33" s="23">
        <v>4.2</v>
      </c>
      <c r="B33" s="25" t="s">
        <v>180</v>
      </c>
      <c r="C33" s="150">
        <v>32000000</v>
      </c>
      <c r="D33" s="34">
        <v>30235</v>
      </c>
      <c r="E33" s="151">
        <f t="shared" si="5"/>
        <v>9.4484375000000009E-2</v>
      </c>
      <c r="F33" s="152">
        <f t="shared" si="1"/>
        <v>31969765</v>
      </c>
      <c r="G33" s="34">
        <v>68240</v>
      </c>
      <c r="H33" s="151">
        <f t="shared" si="2"/>
        <v>0.21345167848434293</v>
      </c>
      <c r="I33" s="152">
        <f t="shared" si="3"/>
        <v>31901525</v>
      </c>
      <c r="J33" s="151">
        <f t="shared" si="4"/>
        <v>99.692265625000005</v>
      </c>
    </row>
    <row r="34" spans="1:10" ht="31.5">
      <c r="A34" s="23">
        <v>4.3</v>
      </c>
      <c r="B34" s="25" t="s">
        <v>181</v>
      </c>
      <c r="C34" s="150">
        <v>30060000</v>
      </c>
      <c r="D34" s="34">
        <v>37450</v>
      </c>
      <c r="E34" s="151">
        <f t="shared" si="5"/>
        <v>0.12458416500332667</v>
      </c>
      <c r="F34" s="152">
        <f t="shared" si="1"/>
        <v>30022550</v>
      </c>
      <c r="G34" s="34">
        <v>581565</v>
      </c>
      <c r="H34" s="151">
        <f t="shared" si="2"/>
        <v>1.9370939510467964</v>
      </c>
      <c r="I34" s="152">
        <f t="shared" si="3"/>
        <v>29440985</v>
      </c>
      <c r="J34" s="151">
        <f t="shared" si="4"/>
        <v>97.940735196274119</v>
      </c>
    </row>
    <row r="35" spans="1:10" ht="31.5">
      <c r="A35" s="23">
        <v>4.4000000000000004</v>
      </c>
      <c r="B35" s="30" t="s">
        <v>182</v>
      </c>
      <c r="C35" s="150">
        <v>360000</v>
      </c>
      <c r="D35" s="34"/>
      <c r="E35" s="151">
        <f t="shared" si="5"/>
        <v>0</v>
      </c>
      <c r="F35" s="152">
        <f t="shared" si="1"/>
        <v>360000</v>
      </c>
      <c r="G35" s="34"/>
      <c r="H35" s="151">
        <f t="shared" si="2"/>
        <v>0</v>
      </c>
      <c r="I35" s="152">
        <f t="shared" si="3"/>
        <v>360000</v>
      </c>
      <c r="J35" s="151">
        <f t="shared" si="4"/>
        <v>100</v>
      </c>
    </row>
    <row r="36" spans="1:10" ht="15.75">
      <c r="A36" s="23">
        <v>4.5</v>
      </c>
      <c r="B36" s="25" t="s">
        <v>159</v>
      </c>
      <c r="C36" s="150"/>
      <c r="D36" s="34"/>
      <c r="E36" s="151" t="e">
        <f t="shared" si="5"/>
        <v>#DIV/0!</v>
      </c>
      <c r="F36" s="152">
        <f t="shared" si="1"/>
        <v>0</v>
      </c>
      <c r="G36" s="34"/>
      <c r="H36" s="151" t="e">
        <f t="shared" si="2"/>
        <v>#DIV/0!</v>
      </c>
      <c r="I36" s="152">
        <f t="shared" si="3"/>
        <v>0</v>
      </c>
      <c r="J36" s="151" t="e">
        <f t="shared" si="4"/>
        <v>#DIV/0!</v>
      </c>
    </row>
    <row r="37" spans="1:10" ht="15.75">
      <c r="A37" s="23">
        <v>4.5999999999999996</v>
      </c>
      <c r="B37" s="25" t="s">
        <v>160</v>
      </c>
      <c r="C37" s="150"/>
      <c r="D37" s="34"/>
      <c r="E37" s="151" t="e">
        <f t="shared" si="5"/>
        <v>#DIV/0!</v>
      </c>
      <c r="F37" s="152">
        <f t="shared" si="1"/>
        <v>0</v>
      </c>
      <c r="G37" s="34"/>
      <c r="H37" s="151" t="e">
        <f t="shared" si="2"/>
        <v>#DIV/0!</v>
      </c>
      <c r="I37" s="152">
        <f t="shared" si="3"/>
        <v>0</v>
      </c>
      <c r="J37" s="151" t="e">
        <f t="shared" si="4"/>
        <v>#DIV/0!</v>
      </c>
    </row>
    <row r="38" spans="1:10" ht="15.75">
      <c r="A38" s="146">
        <v>5</v>
      </c>
      <c r="B38" s="32" t="s">
        <v>183</v>
      </c>
      <c r="C38" s="147">
        <f>SUM(C39:C43)</f>
        <v>720000</v>
      </c>
      <c r="D38" s="147">
        <f>SUM(D39:D43)</f>
        <v>0</v>
      </c>
      <c r="E38" s="148">
        <f>+D38/C38*100</f>
        <v>0</v>
      </c>
      <c r="F38" s="149">
        <f>+C38-D38</f>
        <v>720000</v>
      </c>
      <c r="G38" s="48">
        <f>SUM(G39:G43)</f>
        <v>0</v>
      </c>
      <c r="H38" s="148">
        <f>+G38/F38*100</f>
        <v>0</v>
      </c>
      <c r="I38" s="149">
        <f>+F38-G38</f>
        <v>720000</v>
      </c>
      <c r="J38" s="148">
        <f>+I38/C38*100</f>
        <v>100</v>
      </c>
    </row>
    <row r="39" spans="1:10" ht="15.75">
      <c r="A39" s="23">
        <v>5.0999999999999996</v>
      </c>
      <c r="B39" s="25" t="s">
        <v>184</v>
      </c>
      <c r="C39" s="150">
        <v>150000</v>
      </c>
      <c r="D39" s="34"/>
      <c r="E39" s="151">
        <f t="shared" si="5"/>
        <v>0</v>
      </c>
      <c r="F39" s="152">
        <f t="shared" si="1"/>
        <v>150000</v>
      </c>
      <c r="G39" s="34"/>
      <c r="H39" s="151">
        <f t="shared" si="2"/>
        <v>0</v>
      </c>
      <c r="I39" s="152">
        <f t="shared" si="3"/>
        <v>150000</v>
      </c>
      <c r="J39" s="151">
        <f t="shared" si="4"/>
        <v>100</v>
      </c>
    </row>
    <row r="40" spans="1:10" ht="15.75">
      <c r="A40" s="23">
        <v>5.2</v>
      </c>
      <c r="B40" s="25" t="s">
        <v>185</v>
      </c>
      <c r="C40" s="150">
        <v>270000</v>
      </c>
      <c r="D40" s="34"/>
      <c r="E40" s="151">
        <f t="shared" si="5"/>
        <v>0</v>
      </c>
      <c r="F40" s="152">
        <f t="shared" si="1"/>
        <v>270000</v>
      </c>
      <c r="G40" s="34"/>
      <c r="H40" s="151">
        <f t="shared" si="2"/>
        <v>0</v>
      </c>
      <c r="I40" s="152">
        <f t="shared" si="3"/>
        <v>270000</v>
      </c>
      <c r="J40" s="151">
        <f t="shared" si="4"/>
        <v>100</v>
      </c>
    </row>
    <row r="41" spans="1:10" ht="15.75">
      <c r="A41" s="23">
        <v>5.3</v>
      </c>
      <c r="B41" s="25" t="s">
        <v>186</v>
      </c>
      <c r="C41" s="150">
        <v>300000</v>
      </c>
      <c r="D41" s="34"/>
      <c r="E41" s="151">
        <f t="shared" si="5"/>
        <v>0</v>
      </c>
      <c r="F41" s="152">
        <f t="shared" si="1"/>
        <v>300000</v>
      </c>
      <c r="G41" s="34"/>
      <c r="H41" s="151">
        <f t="shared" si="2"/>
        <v>0</v>
      </c>
      <c r="I41" s="152">
        <f t="shared" si="3"/>
        <v>300000</v>
      </c>
      <c r="J41" s="151">
        <f t="shared" si="4"/>
        <v>100</v>
      </c>
    </row>
    <row r="42" spans="1:10" ht="15.75">
      <c r="A42" s="23">
        <v>5.4</v>
      </c>
      <c r="B42" s="25" t="s">
        <v>159</v>
      </c>
      <c r="C42" s="150"/>
      <c r="D42" s="34"/>
      <c r="E42" s="151" t="e">
        <f t="shared" si="5"/>
        <v>#DIV/0!</v>
      </c>
      <c r="F42" s="152">
        <f t="shared" si="1"/>
        <v>0</v>
      </c>
      <c r="G42" s="34"/>
      <c r="H42" s="151" t="e">
        <f t="shared" si="2"/>
        <v>#DIV/0!</v>
      </c>
      <c r="I42" s="152">
        <f t="shared" si="3"/>
        <v>0</v>
      </c>
      <c r="J42" s="151" t="e">
        <f t="shared" si="4"/>
        <v>#DIV/0!</v>
      </c>
    </row>
    <row r="43" spans="1:10" ht="15.75">
      <c r="A43" s="23">
        <v>5.5</v>
      </c>
      <c r="B43" s="25" t="s">
        <v>160</v>
      </c>
      <c r="C43" s="150"/>
      <c r="D43" s="34"/>
      <c r="E43" s="151" t="e">
        <f t="shared" si="5"/>
        <v>#DIV/0!</v>
      </c>
      <c r="F43" s="152">
        <f t="shared" si="1"/>
        <v>0</v>
      </c>
      <c r="G43" s="34"/>
      <c r="H43" s="151" t="e">
        <f t="shared" si="2"/>
        <v>#DIV/0!</v>
      </c>
      <c r="I43" s="152">
        <f t="shared" si="3"/>
        <v>0</v>
      </c>
      <c r="J43" s="151" t="e">
        <f t="shared" si="4"/>
        <v>#DIV/0!</v>
      </c>
    </row>
    <row r="44" spans="1:10" ht="15.75">
      <c r="A44" s="146">
        <v>6</v>
      </c>
      <c r="B44" s="32" t="s">
        <v>187</v>
      </c>
      <c r="C44" s="147">
        <f>SUM(C45:C51)</f>
        <v>3790000</v>
      </c>
      <c r="D44" s="147">
        <f>SUM(D45:D51)</f>
        <v>599000</v>
      </c>
      <c r="E44" s="148">
        <f>+D44/C44*100</f>
        <v>15.804749340369392</v>
      </c>
      <c r="F44" s="149">
        <f>+C44-D44</f>
        <v>3191000</v>
      </c>
      <c r="G44" s="48">
        <f>SUM(G45:G51)</f>
        <v>513506</v>
      </c>
      <c r="H44" s="148">
        <f>+G44/F44*100</f>
        <v>16.092322156063929</v>
      </c>
      <c r="I44" s="149">
        <f>+F44-G44</f>
        <v>2677494</v>
      </c>
      <c r="J44" s="148">
        <f>+I44/C44*100</f>
        <v>70.646279683377315</v>
      </c>
    </row>
    <row r="45" spans="1:10" ht="15.75">
      <c r="A45" s="23">
        <v>6.1</v>
      </c>
      <c r="B45" s="25" t="s">
        <v>188</v>
      </c>
      <c r="C45" s="150">
        <v>350000</v>
      </c>
      <c r="D45" s="34"/>
      <c r="E45" s="151">
        <f t="shared" si="5"/>
        <v>0</v>
      </c>
      <c r="F45" s="152">
        <f t="shared" si="1"/>
        <v>350000</v>
      </c>
      <c r="G45" s="34">
        <v>35500</v>
      </c>
      <c r="H45" s="151">
        <f t="shared" si="2"/>
        <v>10.142857142857142</v>
      </c>
      <c r="I45" s="152">
        <f t="shared" si="3"/>
        <v>314500</v>
      </c>
      <c r="J45" s="151">
        <f t="shared" si="4"/>
        <v>89.857142857142861</v>
      </c>
    </row>
    <row r="46" spans="1:10" ht="15.75">
      <c r="A46" s="23">
        <v>6.2</v>
      </c>
      <c r="B46" s="25" t="s">
        <v>189</v>
      </c>
      <c r="C46" s="150"/>
      <c r="D46" s="34"/>
      <c r="E46" s="151" t="e">
        <f t="shared" si="5"/>
        <v>#DIV/0!</v>
      </c>
      <c r="F46" s="152">
        <f t="shared" si="1"/>
        <v>0</v>
      </c>
      <c r="G46" s="34"/>
      <c r="H46" s="151" t="e">
        <f t="shared" si="2"/>
        <v>#DIV/0!</v>
      </c>
      <c r="I46" s="152">
        <f t="shared" si="3"/>
        <v>0</v>
      </c>
      <c r="J46" s="151" t="e">
        <f t="shared" si="4"/>
        <v>#DIV/0!</v>
      </c>
    </row>
    <row r="47" spans="1:10" ht="15.75">
      <c r="A47" s="23">
        <v>6.3</v>
      </c>
      <c r="B47" s="25" t="s">
        <v>190</v>
      </c>
      <c r="C47" s="150"/>
      <c r="D47" s="34"/>
      <c r="E47" s="151" t="e">
        <f t="shared" si="5"/>
        <v>#DIV/0!</v>
      </c>
      <c r="F47" s="152">
        <f t="shared" si="1"/>
        <v>0</v>
      </c>
      <c r="G47" s="34"/>
      <c r="H47" s="151" t="e">
        <f t="shared" si="2"/>
        <v>#DIV/0!</v>
      </c>
      <c r="I47" s="152">
        <f t="shared" si="3"/>
        <v>0</v>
      </c>
      <c r="J47" s="151" t="e">
        <f t="shared" si="4"/>
        <v>#DIV/0!</v>
      </c>
    </row>
    <row r="48" spans="1:10" ht="15.75">
      <c r="A48" s="23">
        <v>6.4</v>
      </c>
      <c r="B48" s="25" t="s">
        <v>191</v>
      </c>
      <c r="C48" s="150">
        <v>900000</v>
      </c>
      <c r="D48" s="34"/>
      <c r="E48" s="151">
        <f t="shared" si="5"/>
        <v>0</v>
      </c>
      <c r="F48" s="152">
        <f t="shared" si="1"/>
        <v>900000</v>
      </c>
      <c r="G48" s="34">
        <v>119305</v>
      </c>
      <c r="H48" s="151">
        <f t="shared" si="2"/>
        <v>13.25611111111111</v>
      </c>
      <c r="I48" s="152">
        <f t="shared" si="3"/>
        <v>780695</v>
      </c>
      <c r="J48" s="151">
        <f t="shared" si="4"/>
        <v>86.74388888888889</v>
      </c>
    </row>
    <row r="49" spans="1:10" ht="15.75">
      <c r="A49" s="23">
        <v>6.5</v>
      </c>
      <c r="B49" s="25" t="s">
        <v>192</v>
      </c>
      <c r="C49" s="150">
        <v>420000</v>
      </c>
      <c r="D49" s="34"/>
      <c r="E49" s="151">
        <f t="shared" si="5"/>
        <v>0</v>
      </c>
      <c r="F49" s="152">
        <f t="shared" si="1"/>
        <v>420000</v>
      </c>
      <c r="G49" s="34"/>
      <c r="H49" s="151">
        <f t="shared" si="2"/>
        <v>0</v>
      </c>
      <c r="I49" s="152">
        <f t="shared" si="3"/>
        <v>420000</v>
      </c>
      <c r="J49" s="151">
        <f t="shared" si="4"/>
        <v>100</v>
      </c>
    </row>
    <row r="50" spans="1:10" ht="15.75">
      <c r="A50" s="23">
        <v>6.6</v>
      </c>
      <c r="B50" s="25" t="s">
        <v>373</v>
      </c>
      <c r="C50" s="150">
        <v>1800000</v>
      </c>
      <c r="D50" s="34">
        <v>599000</v>
      </c>
      <c r="E50" s="151">
        <f t="shared" si="5"/>
        <v>33.277777777777779</v>
      </c>
      <c r="F50" s="152">
        <f t="shared" si="1"/>
        <v>1201000</v>
      </c>
      <c r="G50" s="34">
        <v>300586</v>
      </c>
      <c r="H50" s="151">
        <f t="shared" si="2"/>
        <v>25.02797668609492</v>
      </c>
      <c r="I50" s="152">
        <f t="shared" si="3"/>
        <v>900414</v>
      </c>
      <c r="J50" s="151">
        <f t="shared" si="4"/>
        <v>50.022999999999996</v>
      </c>
    </row>
    <row r="51" spans="1:10" ht="31.5">
      <c r="A51" s="23">
        <v>6.7</v>
      </c>
      <c r="B51" s="25" t="s">
        <v>374</v>
      </c>
      <c r="C51" s="150">
        <v>320000</v>
      </c>
      <c r="D51" s="34"/>
      <c r="E51" s="151">
        <f t="shared" si="5"/>
        <v>0</v>
      </c>
      <c r="F51" s="152">
        <f t="shared" si="1"/>
        <v>320000</v>
      </c>
      <c r="G51" s="34">
        <v>58115</v>
      </c>
      <c r="H51" s="151">
        <f t="shared" si="2"/>
        <v>18.160937499999999</v>
      </c>
      <c r="I51" s="152">
        <f t="shared" si="3"/>
        <v>261885</v>
      </c>
      <c r="J51" s="151">
        <f t="shared" si="4"/>
        <v>81.839062499999997</v>
      </c>
    </row>
    <row r="52" spans="1:10" ht="47.25">
      <c r="A52" s="146">
        <v>7</v>
      </c>
      <c r="B52" s="32" t="s">
        <v>193</v>
      </c>
      <c r="C52" s="147">
        <f>SUM(C53:C57)</f>
        <v>3044000</v>
      </c>
      <c r="D52" s="147">
        <f>SUM(D53:D57)</f>
        <v>119715</v>
      </c>
      <c r="E52" s="148">
        <f>+D52/C52*100</f>
        <v>3.9328186596583445</v>
      </c>
      <c r="F52" s="149">
        <f>+C52-D52</f>
        <v>2924285</v>
      </c>
      <c r="G52" s="48">
        <f>SUM(G53:G58)</f>
        <v>101808</v>
      </c>
      <c r="H52" s="148">
        <f>+G52/F52*100</f>
        <v>3.4814664097377648</v>
      </c>
      <c r="I52" s="149">
        <f>+F52-G52</f>
        <v>2822477</v>
      </c>
      <c r="J52" s="148">
        <f>+I52/C52*100</f>
        <v>92.722634691195793</v>
      </c>
    </row>
    <row r="53" spans="1:10" ht="15.75">
      <c r="A53" s="23">
        <v>7.1</v>
      </c>
      <c r="B53" s="30" t="s">
        <v>194</v>
      </c>
      <c r="C53" s="150">
        <v>2688000</v>
      </c>
      <c r="D53" s="34">
        <v>90000</v>
      </c>
      <c r="E53" s="151">
        <f t="shared" si="5"/>
        <v>3.3482142857142856</v>
      </c>
      <c r="F53" s="152">
        <f t="shared" si="1"/>
        <v>2598000</v>
      </c>
      <c r="G53" s="34">
        <v>73500</v>
      </c>
      <c r="H53" s="151">
        <f t="shared" si="2"/>
        <v>2.8290993071593533</v>
      </c>
      <c r="I53" s="152">
        <f t="shared" si="3"/>
        <v>2524500</v>
      </c>
      <c r="J53" s="151">
        <f t="shared" si="4"/>
        <v>93.917410714285708</v>
      </c>
    </row>
    <row r="54" spans="1:10" ht="15.75">
      <c r="A54" s="23">
        <v>7.2</v>
      </c>
      <c r="B54" s="25" t="s">
        <v>195</v>
      </c>
      <c r="C54" s="150">
        <v>216000</v>
      </c>
      <c r="D54" s="34">
        <v>19904</v>
      </c>
      <c r="E54" s="151">
        <f t="shared" si="5"/>
        <v>9.2148148148148152</v>
      </c>
      <c r="F54" s="152">
        <f t="shared" si="1"/>
        <v>196096</v>
      </c>
      <c r="G54" s="34">
        <v>20945</v>
      </c>
      <c r="H54" s="151">
        <f t="shared" si="2"/>
        <v>10.680992983028721</v>
      </c>
      <c r="I54" s="152">
        <f t="shared" si="3"/>
        <v>175151</v>
      </c>
      <c r="J54" s="151">
        <f t="shared" si="4"/>
        <v>81.088425925925918</v>
      </c>
    </row>
    <row r="55" spans="1:10" ht="15.75">
      <c r="A55" s="23">
        <v>7.3</v>
      </c>
      <c r="B55" s="30" t="s">
        <v>196</v>
      </c>
      <c r="C55" s="150">
        <v>60000</v>
      </c>
      <c r="D55" s="34">
        <v>8800</v>
      </c>
      <c r="E55" s="151">
        <f t="shared" si="5"/>
        <v>14.666666666666666</v>
      </c>
      <c r="F55" s="152">
        <f t="shared" si="1"/>
        <v>51200</v>
      </c>
      <c r="G55" s="34">
        <v>5406</v>
      </c>
      <c r="H55" s="151">
        <f t="shared" si="2"/>
        <v>10.55859375</v>
      </c>
      <c r="I55" s="152">
        <f t="shared" si="3"/>
        <v>45794</v>
      </c>
      <c r="J55" s="151">
        <f t="shared" si="4"/>
        <v>76.323333333333338</v>
      </c>
    </row>
    <row r="56" spans="1:10" ht="15.75">
      <c r="A56" s="23">
        <v>7.4</v>
      </c>
      <c r="B56" s="30" t="s">
        <v>197</v>
      </c>
      <c r="C56" s="150">
        <v>30000</v>
      </c>
      <c r="D56" s="34">
        <v>1011</v>
      </c>
      <c r="E56" s="151">
        <f t="shared" si="5"/>
        <v>3.37</v>
      </c>
      <c r="F56" s="152">
        <f t="shared" si="1"/>
        <v>28989</v>
      </c>
      <c r="G56" s="34">
        <v>1957</v>
      </c>
      <c r="H56" s="151">
        <f t="shared" si="2"/>
        <v>6.7508365241988351</v>
      </c>
      <c r="I56" s="152">
        <f t="shared" si="3"/>
        <v>27032</v>
      </c>
      <c r="J56" s="151">
        <f t="shared" si="4"/>
        <v>90.106666666666669</v>
      </c>
    </row>
    <row r="57" spans="1:10" ht="15.75">
      <c r="A57" s="23">
        <v>7.5</v>
      </c>
      <c r="B57" s="25" t="s">
        <v>377</v>
      </c>
      <c r="C57" s="150">
        <v>50000</v>
      </c>
      <c r="D57" s="34"/>
      <c r="E57" s="151">
        <f t="shared" si="5"/>
        <v>0</v>
      </c>
      <c r="F57" s="152">
        <f t="shared" si="1"/>
        <v>50000</v>
      </c>
      <c r="G57" s="34"/>
      <c r="H57" s="151">
        <f t="shared" si="2"/>
        <v>0</v>
      </c>
      <c r="I57" s="152">
        <f t="shared" si="3"/>
        <v>50000</v>
      </c>
      <c r="J57" s="151">
        <f t="shared" si="4"/>
        <v>100</v>
      </c>
    </row>
    <row r="58" spans="1:10" ht="15.75">
      <c r="A58" s="23">
        <v>7.6</v>
      </c>
      <c r="B58" s="25" t="s">
        <v>160</v>
      </c>
      <c r="C58" s="150"/>
      <c r="D58" s="34"/>
      <c r="E58" s="151" t="e">
        <f t="shared" si="5"/>
        <v>#DIV/0!</v>
      </c>
      <c r="F58" s="152">
        <f t="shared" si="1"/>
        <v>0</v>
      </c>
      <c r="G58" s="34"/>
      <c r="H58" s="151" t="e">
        <f t="shared" si="2"/>
        <v>#DIV/0!</v>
      </c>
      <c r="I58" s="152">
        <f t="shared" si="3"/>
        <v>0</v>
      </c>
      <c r="J58" s="151" t="e">
        <f t="shared" si="4"/>
        <v>#DIV/0!</v>
      </c>
    </row>
    <row r="59" spans="1:10" ht="15.75">
      <c r="A59" s="159">
        <v>8</v>
      </c>
      <c r="B59" s="33" t="s">
        <v>198</v>
      </c>
      <c r="C59" s="160">
        <f>+C52+C44+C38+C31+C16+C10+C3</f>
        <v>104981000</v>
      </c>
      <c r="D59" s="160">
        <f>+D52+D44+D38+D31+D16+D10+D3</f>
        <v>3096563</v>
      </c>
      <c r="E59" s="161">
        <f>+D59/C59*100</f>
        <v>2.9496413636753314</v>
      </c>
      <c r="F59" s="162">
        <f>+C59-D59</f>
        <v>101884437</v>
      </c>
      <c r="G59" s="160">
        <f>+G52+G44+G38+G31+G16+G10+G3</f>
        <v>3447402</v>
      </c>
      <c r="H59" s="161">
        <f>+G59/F59*100</f>
        <v>3.3836394463268222</v>
      </c>
      <c r="I59" s="162">
        <f>+F59-G59</f>
        <v>98437035</v>
      </c>
      <c r="J59" s="161">
        <f>+I59/C59*100</f>
        <v>93.766524418704336</v>
      </c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="75" zoomScaleSheetLayoutView="75" workbookViewId="0">
      <selection activeCell="G1" sqref="G1"/>
    </sheetView>
  </sheetViews>
  <sheetFormatPr defaultRowHeight="23.25"/>
  <cols>
    <col min="1" max="1" width="9.140625" style="89" customWidth="1"/>
    <col min="2" max="2" width="48" style="86" customWidth="1"/>
    <col min="3" max="3" width="16.85546875" style="87" customWidth="1"/>
    <col min="4" max="4" width="14.5703125" style="87" customWidth="1"/>
    <col min="5" max="5" width="12.42578125" style="87" customWidth="1"/>
    <col min="6" max="6" width="13.5703125" style="87" customWidth="1"/>
    <col min="7" max="7" width="13.28515625" style="87" customWidth="1"/>
    <col min="8" max="8" width="13.5703125" style="87" customWidth="1"/>
    <col min="9" max="9" width="13.42578125" style="87" customWidth="1"/>
    <col min="10" max="10" width="16.42578125" style="87" customWidth="1"/>
    <col min="11" max="11" width="12.7109375" style="87" customWidth="1"/>
    <col min="12" max="12" width="13.7109375" style="87" customWidth="1"/>
    <col min="13" max="13" width="17.7109375" style="87" customWidth="1"/>
    <col min="14" max="14" width="17" style="88" customWidth="1"/>
    <col min="15" max="15" width="10.5703125" style="87" customWidth="1"/>
    <col min="16" max="16" width="10" style="86" hidden="1" customWidth="1"/>
    <col min="17" max="17" width="15.140625" style="86" customWidth="1"/>
    <col min="18" max="18" width="12" style="86" customWidth="1"/>
    <col min="19" max="19" width="15.28515625" style="86" customWidth="1"/>
    <col min="20" max="20" width="14.7109375" style="87" customWidth="1"/>
    <col min="21" max="21" width="11.7109375" style="86" customWidth="1"/>
    <col min="22" max="22" width="14.140625" style="86" customWidth="1"/>
    <col min="23" max="23" width="13.85546875" style="200" customWidth="1"/>
    <col min="24" max="24" width="12.28515625" style="86" customWidth="1"/>
    <col min="25" max="25" width="13.28515625" style="86" customWidth="1"/>
    <col min="26" max="16384" width="9.140625" style="86"/>
  </cols>
  <sheetData>
    <row r="1" spans="1:25" s="94" customFormat="1" ht="30" customHeight="1">
      <c r="A1" s="170" t="s">
        <v>381</v>
      </c>
      <c r="B1" s="171"/>
      <c r="C1" s="95"/>
      <c r="D1" s="96"/>
      <c r="E1" s="234" t="s">
        <v>382</v>
      </c>
      <c r="F1" s="234"/>
      <c r="G1" s="96" t="s">
        <v>383</v>
      </c>
      <c r="H1" s="96"/>
      <c r="I1" s="96"/>
      <c r="J1" s="96"/>
      <c r="K1" s="96"/>
      <c r="L1" s="96"/>
      <c r="M1" s="96"/>
      <c r="N1" s="97"/>
      <c r="O1" s="96"/>
      <c r="P1" s="95"/>
      <c r="Q1" s="95"/>
      <c r="R1" s="95"/>
      <c r="S1" s="95"/>
      <c r="T1" s="96"/>
      <c r="U1" s="95"/>
      <c r="V1" s="95"/>
      <c r="W1" s="172"/>
      <c r="X1" s="95"/>
      <c r="Y1" s="95"/>
    </row>
    <row r="2" spans="1:25" s="94" customFormat="1" ht="30" customHeight="1">
      <c r="A2" s="173" t="s">
        <v>378</v>
      </c>
      <c r="B2" s="173"/>
      <c r="C2" s="173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6"/>
      <c r="P2" s="95"/>
      <c r="Q2" s="95"/>
      <c r="R2" s="95"/>
      <c r="S2" s="95"/>
      <c r="T2" s="96"/>
      <c r="U2" s="95"/>
      <c r="V2" s="95"/>
      <c r="W2" s="172"/>
      <c r="X2" s="95"/>
      <c r="Y2" s="95"/>
    </row>
    <row r="3" spans="1:25" s="94" customFormat="1" ht="30" customHeight="1">
      <c r="A3" s="233" t="s">
        <v>333</v>
      </c>
      <c r="B3" s="233"/>
      <c r="C3" s="233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6"/>
      <c r="P3" s="95"/>
      <c r="Q3" s="95"/>
      <c r="R3" s="95"/>
      <c r="S3" s="95"/>
      <c r="T3" s="96"/>
      <c r="U3" s="95"/>
      <c r="V3" s="95"/>
      <c r="W3" s="172"/>
      <c r="X3" s="95"/>
      <c r="Y3" s="95"/>
    </row>
    <row r="4" spans="1:25" s="94" customFormat="1" ht="30" customHeight="1">
      <c r="A4" s="173" t="s">
        <v>384</v>
      </c>
      <c r="B4" s="173"/>
      <c r="C4" s="173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  <c r="O4" s="96"/>
      <c r="P4" s="95"/>
      <c r="Q4" s="95"/>
      <c r="R4" s="95"/>
      <c r="S4" s="95"/>
      <c r="T4" s="96"/>
      <c r="U4" s="95"/>
      <c r="V4" s="95"/>
      <c r="W4" s="172"/>
      <c r="X4" s="95"/>
      <c r="Y4" s="95"/>
    </row>
    <row r="5" spans="1:25" s="94" customFormat="1" ht="30" customHeight="1">
      <c r="A5" s="233" t="s">
        <v>379</v>
      </c>
      <c r="B5" s="233"/>
      <c r="C5" s="233"/>
      <c r="D5" s="96"/>
      <c r="E5" s="96"/>
      <c r="F5" s="96" t="s">
        <v>385</v>
      </c>
      <c r="G5" s="96"/>
      <c r="H5" s="96"/>
      <c r="I5" s="96"/>
      <c r="J5" s="96"/>
      <c r="K5" s="96"/>
      <c r="L5" s="96"/>
      <c r="M5" s="96"/>
      <c r="N5" s="97"/>
      <c r="O5" s="96"/>
      <c r="P5" s="95"/>
      <c r="Q5" s="95"/>
      <c r="R5" s="95"/>
      <c r="S5" s="95"/>
      <c r="T5" s="96"/>
      <c r="U5" s="95"/>
      <c r="V5" s="95"/>
      <c r="W5" s="172"/>
      <c r="X5" s="95"/>
      <c r="Y5" s="95"/>
    </row>
    <row r="6" spans="1:25" s="94" customFormat="1" ht="30" customHeight="1">
      <c r="A6" s="173" t="s">
        <v>386</v>
      </c>
      <c r="B6" s="173"/>
      <c r="C6" s="173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O6" s="96"/>
      <c r="P6" s="95"/>
      <c r="Q6" s="95"/>
      <c r="R6" s="95"/>
      <c r="S6" s="95"/>
      <c r="T6" s="96"/>
      <c r="U6" s="95"/>
      <c r="V6" s="95"/>
      <c r="W6" s="172"/>
      <c r="X6" s="95"/>
      <c r="Y6" s="95"/>
    </row>
    <row r="7" spans="1:25" s="94" customFormat="1" ht="30" customHeight="1">
      <c r="A7" s="170" t="s">
        <v>387</v>
      </c>
      <c r="B7" s="9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6"/>
      <c r="P7" s="95"/>
      <c r="Q7" s="95"/>
      <c r="R7" s="95"/>
      <c r="S7" s="95"/>
      <c r="T7" s="96"/>
      <c r="U7" s="95"/>
      <c r="V7" s="95"/>
      <c r="W7" s="172"/>
      <c r="X7" s="95"/>
      <c r="Y7" s="95"/>
    </row>
    <row r="8" spans="1:25" s="94" customFormat="1" ht="30" customHeight="1">
      <c r="A8" s="174" t="s">
        <v>332</v>
      </c>
      <c r="B8" s="95"/>
      <c r="C8" s="95" t="s">
        <v>388</v>
      </c>
      <c r="D8" s="96"/>
      <c r="E8" s="96"/>
      <c r="F8" s="96" t="s">
        <v>389</v>
      </c>
      <c r="G8" s="96"/>
      <c r="H8" s="96"/>
      <c r="I8" s="96"/>
      <c r="J8" s="96"/>
      <c r="K8" s="96"/>
      <c r="L8" s="96"/>
      <c r="M8" s="96"/>
      <c r="N8" s="97"/>
      <c r="O8" s="96"/>
      <c r="P8" s="95"/>
      <c r="Q8" s="95"/>
      <c r="R8" s="95"/>
      <c r="S8" s="95"/>
      <c r="T8" s="96"/>
      <c r="U8" s="95"/>
      <c r="V8" s="95"/>
      <c r="W8" s="172"/>
      <c r="X8" s="95"/>
      <c r="Y8" s="95"/>
    </row>
    <row r="9" spans="1:25" s="94" customFormat="1" ht="30" customHeight="1">
      <c r="A9" s="98"/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  <c r="O9" s="96"/>
      <c r="P9" s="95"/>
      <c r="Q9" s="95"/>
      <c r="R9" s="95"/>
      <c r="S9" s="95"/>
      <c r="T9" s="96"/>
      <c r="U9" s="95"/>
      <c r="V9" s="95"/>
      <c r="W9" s="172"/>
      <c r="X9" s="95"/>
      <c r="Y9" s="95"/>
    </row>
    <row r="10" spans="1:25" ht="48.75" customHeight="1">
      <c r="A10" s="231" t="s">
        <v>152</v>
      </c>
      <c r="B10" s="225" t="s">
        <v>153</v>
      </c>
      <c r="C10" s="232" t="s">
        <v>331</v>
      </c>
      <c r="D10" s="232"/>
      <c r="E10" s="232"/>
      <c r="F10" s="232"/>
      <c r="G10" s="246" t="s">
        <v>330</v>
      </c>
      <c r="H10" s="246"/>
      <c r="I10" s="246"/>
      <c r="J10" s="243" t="s">
        <v>329</v>
      </c>
      <c r="K10" s="244"/>
      <c r="L10" s="245"/>
      <c r="M10" s="240" t="s">
        <v>328</v>
      </c>
      <c r="N10" s="241"/>
      <c r="O10" s="242"/>
      <c r="P10" s="90"/>
      <c r="Q10" s="227" t="s">
        <v>327</v>
      </c>
      <c r="R10" s="227"/>
      <c r="S10" s="227"/>
      <c r="T10" s="226" t="s">
        <v>326</v>
      </c>
      <c r="U10" s="226"/>
      <c r="V10" s="226"/>
      <c r="W10" s="225" t="s">
        <v>325</v>
      </c>
      <c r="X10" s="225"/>
      <c r="Y10" s="225"/>
    </row>
    <row r="11" spans="1:25" ht="113.25" customHeight="1">
      <c r="A11" s="231"/>
      <c r="B11" s="225"/>
      <c r="C11" s="175" t="s">
        <v>390</v>
      </c>
      <c r="D11" s="175" t="s">
        <v>391</v>
      </c>
      <c r="E11" s="175" t="s">
        <v>392</v>
      </c>
      <c r="F11" s="175" t="s">
        <v>324</v>
      </c>
      <c r="G11" s="175" t="s">
        <v>323</v>
      </c>
      <c r="H11" s="175" t="s">
        <v>393</v>
      </c>
      <c r="I11" s="175" t="s">
        <v>322</v>
      </c>
      <c r="J11" s="175" t="s">
        <v>321</v>
      </c>
      <c r="K11" s="175" t="s">
        <v>320</v>
      </c>
      <c r="L11" s="175" t="s">
        <v>319</v>
      </c>
      <c r="M11" s="175" t="s">
        <v>318</v>
      </c>
      <c r="N11" s="175" t="s">
        <v>317</v>
      </c>
      <c r="O11" s="175" t="s">
        <v>316</v>
      </c>
      <c r="P11" s="175"/>
      <c r="Q11" s="175" t="s">
        <v>315</v>
      </c>
      <c r="R11" s="175" t="s">
        <v>314</v>
      </c>
      <c r="S11" s="175" t="s">
        <v>313</v>
      </c>
      <c r="T11" s="175" t="s">
        <v>312</v>
      </c>
      <c r="U11" s="175" t="s">
        <v>311</v>
      </c>
      <c r="V11" s="175" t="s">
        <v>310</v>
      </c>
      <c r="W11" s="176" t="s">
        <v>309</v>
      </c>
      <c r="X11" s="175" t="s">
        <v>308</v>
      </c>
      <c r="Y11" s="175" t="s">
        <v>307</v>
      </c>
    </row>
    <row r="12" spans="1:25" s="89" customFormat="1" ht="41.25" customHeight="1">
      <c r="A12" s="169">
        <v>1</v>
      </c>
      <c r="B12" s="177" t="s">
        <v>154</v>
      </c>
      <c r="C12" s="132">
        <f>SUM(C13:C18)</f>
        <v>964000</v>
      </c>
      <c r="D12" s="132">
        <f t="shared" ref="D12:G12" si="0">SUM(D13:D18)</f>
        <v>344000</v>
      </c>
      <c r="E12" s="132">
        <f t="shared" si="0"/>
        <v>97000</v>
      </c>
      <c r="F12" s="132">
        <f t="shared" si="0"/>
        <v>441000</v>
      </c>
      <c r="G12" s="132">
        <f t="shared" si="0"/>
        <v>324394</v>
      </c>
      <c r="H12" s="132">
        <f>SUM(H13:H18)</f>
        <v>53119</v>
      </c>
      <c r="I12" s="132">
        <f t="shared" ref="I12:I43" si="1">SUM(G12:H12)</f>
        <v>377513</v>
      </c>
      <c r="J12" s="132">
        <f t="shared" ref="J12:L43" si="2">D12-G12</f>
        <v>19606</v>
      </c>
      <c r="K12" s="132">
        <f t="shared" si="2"/>
        <v>43881</v>
      </c>
      <c r="L12" s="132">
        <f t="shared" si="2"/>
        <v>63487</v>
      </c>
      <c r="M12" s="132">
        <f t="shared" ref="M12:O43" si="3">(J12/D12)*100</f>
        <v>5.6994186046511626</v>
      </c>
      <c r="N12" s="133">
        <f t="shared" si="3"/>
        <v>45.238144329896905</v>
      </c>
      <c r="O12" s="133">
        <f t="shared" si="3"/>
        <v>14.396145124716552</v>
      </c>
      <c r="P12" s="134"/>
      <c r="Q12" s="134">
        <f>SUM(Q13:Q18)</f>
        <v>108131</v>
      </c>
      <c r="R12" s="134">
        <f>SUM(R13:R18)</f>
        <v>17706</v>
      </c>
      <c r="S12" s="134">
        <f t="shared" ref="S12:S67" si="4">Q12+R12</f>
        <v>125837</v>
      </c>
      <c r="T12" s="132">
        <f t="shared" ref="T12:T67" si="5">Q12+G12</f>
        <v>432525</v>
      </c>
      <c r="U12" s="135">
        <f t="shared" ref="U12:U67" si="6">H12+R12</f>
        <v>70825</v>
      </c>
      <c r="V12" s="135">
        <f t="shared" ref="V12:V43" si="7">SUM(T12:U12)</f>
        <v>503350</v>
      </c>
      <c r="W12" s="178">
        <f t="shared" ref="W12:Y43" si="8">(G12/T12)*100</f>
        <v>75.000057800127166</v>
      </c>
      <c r="X12" s="178">
        <f t="shared" si="8"/>
        <v>75.000352982703845</v>
      </c>
      <c r="Y12" s="178">
        <f t="shared" si="8"/>
        <v>75.000099334459122</v>
      </c>
    </row>
    <row r="13" spans="1:25" s="89" customFormat="1" ht="27" customHeight="1">
      <c r="A13" s="179">
        <v>1.1000000000000001</v>
      </c>
      <c r="B13" s="180" t="s">
        <v>155</v>
      </c>
      <c r="C13" s="181">
        <v>264000</v>
      </c>
      <c r="D13" s="181">
        <v>170000</v>
      </c>
      <c r="E13" s="181">
        <v>30000</v>
      </c>
      <c r="F13" s="182">
        <f t="shared" ref="F13:F67" si="9">D13+E13</f>
        <v>200000</v>
      </c>
      <c r="G13" s="182">
        <v>54143</v>
      </c>
      <c r="H13" s="182">
        <v>53119</v>
      </c>
      <c r="I13" s="182">
        <f t="shared" si="1"/>
        <v>107262</v>
      </c>
      <c r="J13" s="182">
        <f t="shared" si="2"/>
        <v>115857</v>
      </c>
      <c r="K13" s="182">
        <f t="shared" si="2"/>
        <v>-23119</v>
      </c>
      <c r="L13" s="182">
        <f t="shared" si="2"/>
        <v>92738</v>
      </c>
      <c r="M13" s="182">
        <f t="shared" si="3"/>
        <v>68.15117647058824</v>
      </c>
      <c r="N13" s="182">
        <f t="shared" si="3"/>
        <v>-77.063333333333333</v>
      </c>
      <c r="O13" s="182">
        <f t="shared" si="3"/>
        <v>46.369</v>
      </c>
      <c r="P13" s="183"/>
      <c r="Q13" s="183">
        <v>18048</v>
      </c>
      <c r="R13" s="183">
        <v>17706</v>
      </c>
      <c r="S13" s="183">
        <f t="shared" si="4"/>
        <v>35754</v>
      </c>
      <c r="T13" s="182">
        <f t="shared" si="5"/>
        <v>72191</v>
      </c>
      <c r="U13" s="184">
        <f t="shared" si="6"/>
        <v>70825</v>
      </c>
      <c r="V13" s="184">
        <f t="shared" si="7"/>
        <v>143016</v>
      </c>
      <c r="W13" s="185">
        <f t="shared" si="8"/>
        <v>74.999653696444156</v>
      </c>
      <c r="X13" s="185">
        <f t="shared" si="8"/>
        <v>75.000352982703845</v>
      </c>
      <c r="Y13" s="185">
        <f t="shared" si="8"/>
        <v>75</v>
      </c>
    </row>
    <row r="14" spans="1:25" s="89" customFormat="1" ht="25.5" customHeight="1">
      <c r="A14" s="179">
        <v>1.2</v>
      </c>
      <c r="B14" s="180" t="s">
        <v>156</v>
      </c>
      <c r="C14" s="181">
        <v>150000</v>
      </c>
      <c r="D14" s="181">
        <v>150000</v>
      </c>
      <c r="E14" s="182"/>
      <c r="F14" s="182">
        <f t="shared" si="9"/>
        <v>150000</v>
      </c>
      <c r="G14" s="182">
        <v>98688</v>
      </c>
      <c r="H14" s="182"/>
      <c r="I14" s="182">
        <f t="shared" si="1"/>
        <v>98688</v>
      </c>
      <c r="J14" s="182">
        <f t="shared" si="2"/>
        <v>51312</v>
      </c>
      <c r="K14" s="182">
        <f t="shared" si="2"/>
        <v>0</v>
      </c>
      <c r="L14" s="182">
        <f t="shared" si="2"/>
        <v>51312</v>
      </c>
      <c r="M14" s="182">
        <f t="shared" si="3"/>
        <v>34.207999999999998</v>
      </c>
      <c r="N14" s="182" t="e">
        <f t="shared" si="3"/>
        <v>#DIV/0!</v>
      </c>
      <c r="O14" s="182">
        <f t="shared" si="3"/>
        <v>34.207999999999998</v>
      </c>
      <c r="P14" s="183"/>
      <c r="Q14" s="183">
        <v>32896</v>
      </c>
      <c r="R14" s="183"/>
      <c r="S14" s="183">
        <f t="shared" si="4"/>
        <v>32896</v>
      </c>
      <c r="T14" s="182">
        <f t="shared" si="5"/>
        <v>131584</v>
      </c>
      <c r="U14" s="184">
        <f t="shared" si="6"/>
        <v>0</v>
      </c>
      <c r="V14" s="184">
        <f t="shared" si="7"/>
        <v>131584</v>
      </c>
      <c r="W14" s="185">
        <f t="shared" si="8"/>
        <v>75</v>
      </c>
      <c r="X14" s="185" t="e">
        <f t="shared" si="8"/>
        <v>#DIV/0!</v>
      </c>
      <c r="Y14" s="185">
        <f t="shared" si="8"/>
        <v>75</v>
      </c>
    </row>
    <row r="15" spans="1:25" s="89" customFormat="1" ht="27" customHeight="1">
      <c r="A15" s="179">
        <v>1.3</v>
      </c>
      <c r="B15" s="180" t="s">
        <v>157</v>
      </c>
      <c r="C15" s="181">
        <v>250000</v>
      </c>
      <c r="D15" s="181">
        <v>24000</v>
      </c>
      <c r="E15" s="181">
        <v>67000</v>
      </c>
      <c r="F15" s="182">
        <f t="shared" si="9"/>
        <v>91000</v>
      </c>
      <c r="G15" s="182">
        <v>171563</v>
      </c>
      <c r="H15" s="182"/>
      <c r="I15" s="182">
        <f t="shared" si="1"/>
        <v>171563</v>
      </c>
      <c r="J15" s="182">
        <f t="shared" si="2"/>
        <v>-147563</v>
      </c>
      <c r="K15" s="182">
        <f t="shared" si="2"/>
        <v>67000</v>
      </c>
      <c r="L15" s="182">
        <f t="shared" si="2"/>
        <v>-80563</v>
      </c>
      <c r="M15" s="182">
        <f t="shared" si="3"/>
        <v>-614.8458333333333</v>
      </c>
      <c r="N15" s="182">
        <f t="shared" si="3"/>
        <v>100</v>
      </c>
      <c r="O15" s="182">
        <f t="shared" si="3"/>
        <v>-88.530769230769238</v>
      </c>
      <c r="P15" s="183"/>
      <c r="Q15" s="183">
        <v>57187</v>
      </c>
      <c r="R15" s="183"/>
      <c r="S15" s="183">
        <f t="shared" si="4"/>
        <v>57187</v>
      </c>
      <c r="T15" s="182">
        <f t="shared" si="5"/>
        <v>228750</v>
      </c>
      <c r="U15" s="184">
        <f t="shared" si="6"/>
        <v>0</v>
      </c>
      <c r="V15" s="184">
        <f t="shared" si="7"/>
        <v>228750</v>
      </c>
      <c r="W15" s="185">
        <f t="shared" si="8"/>
        <v>75.000218579234968</v>
      </c>
      <c r="X15" s="185" t="e">
        <f t="shared" si="8"/>
        <v>#DIV/0!</v>
      </c>
      <c r="Y15" s="185">
        <f t="shared" si="8"/>
        <v>75.000218579234968</v>
      </c>
    </row>
    <row r="16" spans="1:25" s="91" customFormat="1" ht="30" customHeight="1">
      <c r="A16" s="179">
        <v>1.4</v>
      </c>
      <c r="B16" s="180" t="s">
        <v>158</v>
      </c>
      <c r="C16" s="136">
        <v>300000</v>
      </c>
      <c r="D16" s="137"/>
      <c r="E16" s="137"/>
      <c r="F16" s="182">
        <f t="shared" si="9"/>
        <v>0</v>
      </c>
      <c r="G16" s="137"/>
      <c r="H16" s="137"/>
      <c r="I16" s="182">
        <f t="shared" si="1"/>
        <v>0</v>
      </c>
      <c r="J16" s="182">
        <f t="shared" si="2"/>
        <v>0</v>
      </c>
      <c r="K16" s="182">
        <f t="shared" si="2"/>
        <v>0</v>
      </c>
      <c r="L16" s="182">
        <f t="shared" si="2"/>
        <v>0</v>
      </c>
      <c r="M16" s="182" t="e">
        <f t="shared" si="3"/>
        <v>#DIV/0!</v>
      </c>
      <c r="N16" s="182" t="e">
        <f t="shared" si="3"/>
        <v>#DIV/0!</v>
      </c>
      <c r="O16" s="182" t="e">
        <f t="shared" si="3"/>
        <v>#DIV/0!</v>
      </c>
      <c r="P16" s="138"/>
      <c r="Q16" s="138"/>
      <c r="R16" s="139"/>
      <c r="S16" s="183">
        <f t="shared" si="4"/>
        <v>0</v>
      </c>
      <c r="T16" s="182">
        <f t="shared" si="5"/>
        <v>0</v>
      </c>
      <c r="U16" s="184">
        <f t="shared" si="6"/>
        <v>0</v>
      </c>
      <c r="V16" s="184">
        <f t="shared" si="7"/>
        <v>0</v>
      </c>
      <c r="W16" s="185" t="e">
        <f t="shared" si="8"/>
        <v>#DIV/0!</v>
      </c>
      <c r="X16" s="185" t="e">
        <f t="shared" si="8"/>
        <v>#DIV/0!</v>
      </c>
      <c r="Y16" s="185" t="e">
        <f t="shared" si="8"/>
        <v>#DIV/0!</v>
      </c>
    </row>
    <row r="17" spans="1:25" ht="30" customHeight="1">
      <c r="A17" s="179">
        <v>1.5</v>
      </c>
      <c r="B17" s="180" t="s">
        <v>159</v>
      </c>
      <c r="C17" s="136"/>
      <c r="D17" s="136"/>
      <c r="E17" s="136"/>
      <c r="F17" s="182">
        <f t="shared" si="9"/>
        <v>0</v>
      </c>
      <c r="G17" s="140"/>
      <c r="H17" s="136"/>
      <c r="I17" s="182">
        <f t="shared" si="1"/>
        <v>0</v>
      </c>
      <c r="J17" s="182">
        <f t="shared" si="2"/>
        <v>0</v>
      </c>
      <c r="K17" s="182">
        <f t="shared" si="2"/>
        <v>0</v>
      </c>
      <c r="L17" s="182">
        <f t="shared" si="2"/>
        <v>0</v>
      </c>
      <c r="M17" s="182" t="e">
        <f t="shared" si="3"/>
        <v>#DIV/0!</v>
      </c>
      <c r="N17" s="182" t="e">
        <f t="shared" si="3"/>
        <v>#DIV/0!</v>
      </c>
      <c r="O17" s="182" t="e">
        <f t="shared" si="3"/>
        <v>#DIV/0!</v>
      </c>
      <c r="P17" s="141"/>
      <c r="Q17" s="141"/>
      <c r="R17" s="142"/>
      <c r="S17" s="183">
        <f t="shared" si="4"/>
        <v>0</v>
      </c>
      <c r="T17" s="182">
        <f t="shared" si="5"/>
        <v>0</v>
      </c>
      <c r="U17" s="184">
        <f t="shared" si="6"/>
        <v>0</v>
      </c>
      <c r="V17" s="184">
        <f t="shared" si="7"/>
        <v>0</v>
      </c>
      <c r="W17" s="185" t="e">
        <f t="shared" si="8"/>
        <v>#DIV/0!</v>
      </c>
      <c r="X17" s="185" t="e">
        <f t="shared" si="8"/>
        <v>#DIV/0!</v>
      </c>
      <c r="Y17" s="185" t="e">
        <f t="shared" si="8"/>
        <v>#DIV/0!</v>
      </c>
    </row>
    <row r="18" spans="1:25" s="92" customFormat="1" ht="29.25" customHeight="1">
      <c r="A18" s="179">
        <v>1.6</v>
      </c>
      <c r="B18" s="180" t="s">
        <v>160</v>
      </c>
      <c r="C18" s="136"/>
      <c r="D18" s="136"/>
      <c r="E18" s="136"/>
      <c r="F18" s="182">
        <f t="shared" si="9"/>
        <v>0</v>
      </c>
      <c r="G18" s="140"/>
      <c r="H18" s="136"/>
      <c r="I18" s="182">
        <f t="shared" si="1"/>
        <v>0</v>
      </c>
      <c r="J18" s="182">
        <f t="shared" si="2"/>
        <v>0</v>
      </c>
      <c r="K18" s="182">
        <f t="shared" si="2"/>
        <v>0</v>
      </c>
      <c r="L18" s="182">
        <f t="shared" si="2"/>
        <v>0</v>
      </c>
      <c r="M18" s="182" t="e">
        <f t="shared" si="3"/>
        <v>#DIV/0!</v>
      </c>
      <c r="N18" s="182" t="e">
        <f t="shared" si="3"/>
        <v>#DIV/0!</v>
      </c>
      <c r="O18" s="182" t="e">
        <f t="shared" si="3"/>
        <v>#DIV/0!</v>
      </c>
      <c r="P18" s="141"/>
      <c r="Q18" s="141"/>
      <c r="R18" s="142"/>
      <c r="S18" s="183">
        <f t="shared" si="4"/>
        <v>0</v>
      </c>
      <c r="T18" s="182">
        <f t="shared" si="5"/>
        <v>0</v>
      </c>
      <c r="U18" s="184">
        <f t="shared" si="6"/>
        <v>0</v>
      </c>
      <c r="V18" s="184">
        <f t="shared" si="7"/>
        <v>0</v>
      </c>
      <c r="W18" s="185" t="e">
        <f t="shared" si="8"/>
        <v>#DIV/0!</v>
      </c>
      <c r="X18" s="185" t="e">
        <f t="shared" si="8"/>
        <v>#DIV/0!</v>
      </c>
      <c r="Y18" s="185" t="e">
        <f t="shared" si="8"/>
        <v>#DIV/0!</v>
      </c>
    </row>
    <row r="19" spans="1:25" ht="30" customHeight="1">
      <c r="A19" s="186">
        <v>2</v>
      </c>
      <c r="B19" s="187" t="s">
        <v>161</v>
      </c>
      <c r="C19" s="137">
        <f>SUM(C20:C24)</f>
        <v>3660000</v>
      </c>
      <c r="D19" s="137">
        <f t="shared" ref="D19:G19" si="10">SUM(D20:D24)</f>
        <v>11500</v>
      </c>
      <c r="E19" s="137">
        <f t="shared" si="10"/>
        <v>36900</v>
      </c>
      <c r="F19" s="137">
        <f t="shared" si="10"/>
        <v>48400</v>
      </c>
      <c r="G19" s="137">
        <f t="shared" si="10"/>
        <v>16875</v>
      </c>
      <c r="H19" s="137">
        <f>SUM(H20:H24)</f>
        <v>114206</v>
      </c>
      <c r="I19" s="182">
        <f t="shared" si="1"/>
        <v>131081</v>
      </c>
      <c r="J19" s="182">
        <f t="shared" si="2"/>
        <v>-5375</v>
      </c>
      <c r="K19" s="182">
        <f t="shared" si="2"/>
        <v>-77306</v>
      </c>
      <c r="L19" s="182">
        <f t="shared" si="2"/>
        <v>-82681</v>
      </c>
      <c r="M19" s="182">
        <f t="shared" si="3"/>
        <v>-46.739130434782609</v>
      </c>
      <c r="N19" s="182">
        <f t="shared" si="3"/>
        <v>-209.50135501355015</v>
      </c>
      <c r="O19" s="182">
        <f t="shared" si="3"/>
        <v>-170.82851239669421</v>
      </c>
      <c r="P19" s="141"/>
      <c r="Q19" s="138">
        <f>SUM(Q20:Q24)</f>
        <v>5625</v>
      </c>
      <c r="R19" s="139">
        <f>SUM(R20:R24)</f>
        <v>38069</v>
      </c>
      <c r="S19" s="183">
        <f t="shared" si="4"/>
        <v>43694</v>
      </c>
      <c r="T19" s="182">
        <f t="shared" si="5"/>
        <v>22500</v>
      </c>
      <c r="U19" s="184">
        <f t="shared" si="6"/>
        <v>152275</v>
      </c>
      <c r="V19" s="184">
        <f t="shared" si="7"/>
        <v>174775</v>
      </c>
      <c r="W19" s="185">
        <f t="shared" si="8"/>
        <v>75</v>
      </c>
      <c r="X19" s="185">
        <f t="shared" si="8"/>
        <v>74.999835823345919</v>
      </c>
      <c r="Y19" s="185">
        <f t="shared" si="8"/>
        <v>74.99985695894722</v>
      </c>
    </row>
    <row r="20" spans="1:25" s="93" customFormat="1" ht="30" customHeight="1">
      <c r="A20" s="188">
        <v>2.1</v>
      </c>
      <c r="B20" s="180" t="s">
        <v>162</v>
      </c>
      <c r="C20" s="136">
        <v>1980000</v>
      </c>
      <c r="D20" s="136">
        <v>11500</v>
      </c>
      <c r="E20" s="136">
        <v>34500</v>
      </c>
      <c r="F20" s="182">
        <f t="shared" si="9"/>
        <v>46000</v>
      </c>
      <c r="G20" s="137">
        <v>16875</v>
      </c>
      <c r="H20" s="137">
        <v>42456</v>
      </c>
      <c r="I20" s="182">
        <f t="shared" si="1"/>
        <v>59331</v>
      </c>
      <c r="J20" s="182">
        <f t="shared" si="2"/>
        <v>-5375</v>
      </c>
      <c r="K20" s="182">
        <f t="shared" si="2"/>
        <v>-7956</v>
      </c>
      <c r="L20" s="182">
        <f t="shared" si="2"/>
        <v>-13331</v>
      </c>
      <c r="M20" s="182">
        <f t="shared" si="3"/>
        <v>-46.739130434782609</v>
      </c>
      <c r="N20" s="182">
        <f t="shared" si="3"/>
        <v>-23.060869565217391</v>
      </c>
      <c r="O20" s="182">
        <f t="shared" si="3"/>
        <v>-28.980434782608693</v>
      </c>
      <c r="P20" s="143"/>
      <c r="Q20" s="189">
        <v>5625</v>
      </c>
      <c r="R20" s="139">
        <v>14152</v>
      </c>
      <c r="S20" s="183">
        <f t="shared" si="4"/>
        <v>19777</v>
      </c>
      <c r="T20" s="182">
        <f t="shared" si="5"/>
        <v>22500</v>
      </c>
      <c r="U20" s="184">
        <f t="shared" si="6"/>
        <v>56608</v>
      </c>
      <c r="V20" s="184">
        <f t="shared" si="7"/>
        <v>79108</v>
      </c>
      <c r="W20" s="185">
        <f t="shared" si="8"/>
        <v>75</v>
      </c>
      <c r="X20" s="185">
        <f t="shared" si="8"/>
        <v>75</v>
      </c>
      <c r="Y20" s="185">
        <f t="shared" si="8"/>
        <v>75</v>
      </c>
    </row>
    <row r="21" spans="1:25" s="91" customFormat="1" ht="30" customHeight="1">
      <c r="A21" s="190">
        <v>2.2000000000000002</v>
      </c>
      <c r="B21" s="180" t="s">
        <v>163</v>
      </c>
      <c r="C21" s="136">
        <v>1200000</v>
      </c>
      <c r="D21" s="136">
        <v>0</v>
      </c>
      <c r="E21" s="136">
        <v>2400</v>
      </c>
      <c r="F21" s="182">
        <f t="shared" si="9"/>
        <v>2400</v>
      </c>
      <c r="G21" s="137"/>
      <c r="H21" s="136">
        <v>71750</v>
      </c>
      <c r="I21" s="182">
        <f t="shared" si="1"/>
        <v>71750</v>
      </c>
      <c r="J21" s="182">
        <f t="shared" si="2"/>
        <v>0</v>
      </c>
      <c r="K21" s="182">
        <f t="shared" si="2"/>
        <v>-69350</v>
      </c>
      <c r="L21" s="182">
        <f t="shared" si="2"/>
        <v>-69350</v>
      </c>
      <c r="M21" s="182" t="e">
        <f t="shared" si="3"/>
        <v>#DIV/0!</v>
      </c>
      <c r="N21" s="182">
        <f t="shared" si="3"/>
        <v>-2889.583333333333</v>
      </c>
      <c r="O21" s="182">
        <f t="shared" si="3"/>
        <v>-2889.583333333333</v>
      </c>
      <c r="P21" s="141"/>
      <c r="Q21" s="141"/>
      <c r="R21" s="142">
        <v>23917</v>
      </c>
      <c r="S21" s="183">
        <f t="shared" si="4"/>
        <v>23917</v>
      </c>
      <c r="T21" s="182">
        <f t="shared" si="5"/>
        <v>0</v>
      </c>
      <c r="U21" s="184">
        <f t="shared" si="6"/>
        <v>95667</v>
      </c>
      <c r="V21" s="184">
        <f t="shared" si="7"/>
        <v>95667</v>
      </c>
      <c r="W21" s="185" t="e">
        <f t="shared" si="8"/>
        <v>#DIV/0!</v>
      </c>
      <c r="X21" s="185">
        <f t="shared" si="8"/>
        <v>74.999738676868716</v>
      </c>
      <c r="Y21" s="185">
        <f t="shared" si="8"/>
        <v>74.999738676868716</v>
      </c>
    </row>
    <row r="22" spans="1:25" ht="30" customHeight="1">
      <c r="A22" s="188">
        <v>2.2999999999999998</v>
      </c>
      <c r="B22" s="180" t="s">
        <v>164</v>
      </c>
      <c r="C22" s="136">
        <v>480000</v>
      </c>
      <c r="D22" s="136"/>
      <c r="E22" s="136"/>
      <c r="F22" s="182">
        <f t="shared" si="9"/>
        <v>0</v>
      </c>
      <c r="G22" s="140"/>
      <c r="H22" s="136"/>
      <c r="I22" s="182">
        <f t="shared" si="1"/>
        <v>0</v>
      </c>
      <c r="J22" s="182">
        <f t="shared" si="2"/>
        <v>0</v>
      </c>
      <c r="K22" s="182">
        <f t="shared" si="2"/>
        <v>0</v>
      </c>
      <c r="L22" s="182">
        <f t="shared" si="2"/>
        <v>0</v>
      </c>
      <c r="M22" s="182" t="e">
        <f t="shared" si="3"/>
        <v>#DIV/0!</v>
      </c>
      <c r="N22" s="182" t="e">
        <f t="shared" si="3"/>
        <v>#DIV/0!</v>
      </c>
      <c r="O22" s="182" t="e">
        <f t="shared" si="3"/>
        <v>#DIV/0!</v>
      </c>
      <c r="P22" s="141"/>
      <c r="Q22" s="141"/>
      <c r="R22" s="142"/>
      <c r="S22" s="183">
        <f t="shared" si="4"/>
        <v>0</v>
      </c>
      <c r="T22" s="182">
        <f t="shared" si="5"/>
        <v>0</v>
      </c>
      <c r="U22" s="184">
        <f t="shared" si="6"/>
        <v>0</v>
      </c>
      <c r="V22" s="184">
        <f t="shared" si="7"/>
        <v>0</v>
      </c>
      <c r="W22" s="185" t="e">
        <f t="shared" si="8"/>
        <v>#DIV/0!</v>
      </c>
      <c r="X22" s="185" t="e">
        <f t="shared" si="8"/>
        <v>#DIV/0!</v>
      </c>
      <c r="Y22" s="185" t="e">
        <f t="shared" si="8"/>
        <v>#DIV/0!</v>
      </c>
    </row>
    <row r="23" spans="1:25" s="92" customFormat="1" ht="31.5" customHeight="1">
      <c r="A23" s="179">
        <v>2.4</v>
      </c>
      <c r="B23" s="180" t="s">
        <v>159</v>
      </c>
      <c r="C23" s="136"/>
      <c r="D23" s="136"/>
      <c r="E23" s="136"/>
      <c r="F23" s="182">
        <f t="shared" si="9"/>
        <v>0</v>
      </c>
      <c r="G23" s="140"/>
      <c r="H23" s="136"/>
      <c r="I23" s="182">
        <f t="shared" si="1"/>
        <v>0</v>
      </c>
      <c r="J23" s="182">
        <f t="shared" si="2"/>
        <v>0</v>
      </c>
      <c r="K23" s="182">
        <f t="shared" si="2"/>
        <v>0</v>
      </c>
      <c r="L23" s="182">
        <f t="shared" si="2"/>
        <v>0</v>
      </c>
      <c r="M23" s="182" t="e">
        <f t="shared" si="3"/>
        <v>#DIV/0!</v>
      </c>
      <c r="N23" s="182" t="e">
        <f t="shared" si="3"/>
        <v>#DIV/0!</v>
      </c>
      <c r="O23" s="182" t="e">
        <f t="shared" si="3"/>
        <v>#DIV/0!</v>
      </c>
      <c r="P23" s="141"/>
      <c r="Q23" s="141"/>
      <c r="R23" s="142"/>
      <c r="S23" s="183">
        <f t="shared" si="4"/>
        <v>0</v>
      </c>
      <c r="T23" s="182">
        <f t="shared" si="5"/>
        <v>0</v>
      </c>
      <c r="U23" s="184">
        <f t="shared" si="6"/>
        <v>0</v>
      </c>
      <c r="V23" s="184">
        <f t="shared" si="7"/>
        <v>0</v>
      </c>
      <c r="W23" s="185" t="e">
        <f t="shared" si="8"/>
        <v>#DIV/0!</v>
      </c>
      <c r="X23" s="185" t="e">
        <f t="shared" si="8"/>
        <v>#DIV/0!</v>
      </c>
      <c r="Y23" s="185" t="e">
        <f t="shared" si="8"/>
        <v>#DIV/0!</v>
      </c>
    </row>
    <row r="24" spans="1:25" ht="18" customHeight="1">
      <c r="A24" s="188">
        <v>2.5</v>
      </c>
      <c r="B24" s="180" t="s">
        <v>160</v>
      </c>
      <c r="C24" s="136"/>
      <c r="D24" s="136"/>
      <c r="E24" s="136"/>
      <c r="F24" s="182">
        <f t="shared" si="9"/>
        <v>0</v>
      </c>
      <c r="G24" s="140"/>
      <c r="H24" s="136"/>
      <c r="I24" s="182">
        <f t="shared" si="1"/>
        <v>0</v>
      </c>
      <c r="J24" s="182">
        <f t="shared" si="2"/>
        <v>0</v>
      </c>
      <c r="K24" s="182">
        <f t="shared" si="2"/>
        <v>0</v>
      </c>
      <c r="L24" s="182">
        <f t="shared" si="2"/>
        <v>0</v>
      </c>
      <c r="M24" s="182" t="e">
        <f t="shared" si="3"/>
        <v>#DIV/0!</v>
      </c>
      <c r="N24" s="182" t="e">
        <f t="shared" si="3"/>
        <v>#DIV/0!</v>
      </c>
      <c r="O24" s="182" t="e">
        <f t="shared" si="3"/>
        <v>#DIV/0!</v>
      </c>
      <c r="P24" s="141"/>
      <c r="Q24" s="141"/>
      <c r="R24" s="142"/>
      <c r="S24" s="183">
        <f t="shared" si="4"/>
        <v>0</v>
      </c>
      <c r="T24" s="182">
        <f t="shared" si="5"/>
        <v>0</v>
      </c>
      <c r="U24" s="184">
        <f t="shared" si="6"/>
        <v>0</v>
      </c>
      <c r="V24" s="184">
        <f t="shared" si="7"/>
        <v>0</v>
      </c>
      <c r="W24" s="185" t="e">
        <f t="shared" si="8"/>
        <v>#DIV/0!</v>
      </c>
      <c r="X24" s="185" t="e">
        <f t="shared" si="8"/>
        <v>#DIV/0!</v>
      </c>
      <c r="Y24" s="185" t="e">
        <f t="shared" si="8"/>
        <v>#DIV/0!</v>
      </c>
    </row>
    <row r="25" spans="1:25" ht="29.25" customHeight="1">
      <c r="A25" s="191">
        <v>3</v>
      </c>
      <c r="B25" s="187" t="s">
        <v>165</v>
      </c>
      <c r="C25" s="137">
        <f>SUM(C26:C39)</f>
        <v>74880000</v>
      </c>
      <c r="D25" s="137">
        <f t="shared" ref="D25:F25" si="11">SUM(D26:D39)</f>
        <v>6828000</v>
      </c>
      <c r="E25" s="137">
        <f t="shared" si="11"/>
        <v>9629400</v>
      </c>
      <c r="F25" s="137">
        <f t="shared" si="11"/>
        <v>16457400</v>
      </c>
      <c r="G25" s="137">
        <f>SUM(G26:G39)</f>
        <v>2718298</v>
      </c>
      <c r="H25" s="137">
        <f>SUM(H26:H39)</f>
        <v>3579456</v>
      </c>
      <c r="I25" s="182">
        <f t="shared" si="1"/>
        <v>6297754</v>
      </c>
      <c r="J25" s="182">
        <f t="shared" si="2"/>
        <v>4109702</v>
      </c>
      <c r="K25" s="182">
        <f t="shared" si="2"/>
        <v>6049944</v>
      </c>
      <c r="L25" s="182">
        <f t="shared" si="2"/>
        <v>10159646</v>
      </c>
      <c r="M25" s="182">
        <f t="shared" si="3"/>
        <v>60.188957234915051</v>
      </c>
      <c r="N25" s="182">
        <f t="shared" si="3"/>
        <v>62.82783974079382</v>
      </c>
      <c r="O25" s="182">
        <f t="shared" si="3"/>
        <v>61.732995491389886</v>
      </c>
      <c r="P25" s="141"/>
      <c r="Q25" s="138">
        <f>SUM(Q26:Q39)</f>
        <v>906099</v>
      </c>
      <c r="R25" s="139">
        <f>SUM(R26:R39)</f>
        <v>1193152</v>
      </c>
      <c r="S25" s="183">
        <f t="shared" si="4"/>
        <v>2099251</v>
      </c>
      <c r="T25" s="182">
        <f t="shared" si="5"/>
        <v>3624397</v>
      </c>
      <c r="U25" s="184">
        <f t="shared" si="6"/>
        <v>4772608</v>
      </c>
      <c r="V25" s="184">
        <f t="shared" si="7"/>
        <v>8397005</v>
      </c>
      <c r="W25" s="185">
        <f t="shared" si="8"/>
        <v>75.000006897699123</v>
      </c>
      <c r="X25" s="185">
        <f t="shared" si="8"/>
        <v>75</v>
      </c>
      <c r="Y25" s="185">
        <f t="shared" si="8"/>
        <v>75.000002977252009</v>
      </c>
    </row>
    <row r="26" spans="1:25" ht="27" customHeight="1">
      <c r="A26" s="188">
        <v>3.1</v>
      </c>
      <c r="B26" s="192" t="s">
        <v>166</v>
      </c>
      <c r="C26" s="136">
        <v>110000</v>
      </c>
      <c r="D26" s="136">
        <v>50000</v>
      </c>
      <c r="E26" s="136">
        <v>50000</v>
      </c>
      <c r="F26" s="182">
        <f t="shared" si="9"/>
        <v>100000</v>
      </c>
      <c r="G26" s="140"/>
      <c r="H26" s="136"/>
      <c r="I26" s="182">
        <f t="shared" si="1"/>
        <v>0</v>
      </c>
      <c r="J26" s="182">
        <f t="shared" si="2"/>
        <v>50000</v>
      </c>
      <c r="K26" s="182">
        <f t="shared" si="2"/>
        <v>50000</v>
      </c>
      <c r="L26" s="182">
        <f t="shared" si="2"/>
        <v>100000</v>
      </c>
      <c r="M26" s="182">
        <f t="shared" si="3"/>
        <v>100</v>
      </c>
      <c r="N26" s="182">
        <f t="shared" si="3"/>
        <v>100</v>
      </c>
      <c r="O26" s="182">
        <f t="shared" si="3"/>
        <v>100</v>
      </c>
      <c r="P26" s="141"/>
      <c r="Q26" s="141"/>
      <c r="R26" s="142"/>
      <c r="S26" s="183">
        <f t="shared" si="4"/>
        <v>0</v>
      </c>
      <c r="T26" s="182">
        <f t="shared" si="5"/>
        <v>0</v>
      </c>
      <c r="U26" s="184">
        <f t="shared" si="6"/>
        <v>0</v>
      </c>
      <c r="V26" s="184">
        <f t="shared" si="7"/>
        <v>0</v>
      </c>
      <c r="W26" s="185" t="e">
        <f t="shared" si="8"/>
        <v>#DIV/0!</v>
      </c>
      <c r="X26" s="185" t="e">
        <f t="shared" si="8"/>
        <v>#DIV/0!</v>
      </c>
      <c r="Y26" s="185" t="e">
        <f t="shared" si="8"/>
        <v>#DIV/0!</v>
      </c>
    </row>
    <row r="27" spans="1:25" s="91" customFormat="1" ht="30" customHeight="1">
      <c r="A27" s="188">
        <v>3.2</v>
      </c>
      <c r="B27" s="192" t="s">
        <v>167</v>
      </c>
      <c r="C27" s="136">
        <v>1170000</v>
      </c>
      <c r="D27" s="137">
        <v>0</v>
      </c>
      <c r="E27" s="136">
        <v>260000</v>
      </c>
      <c r="F27" s="182">
        <f t="shared" si="9"/>
        <v>260000</v>
      </c>
      <c r="G27" s="137"/>
      <c r="H27" s="137"/>
      <c r="I27" s="182">
        <f t="shared" si="1"/>
        <v>0</v>
      </c>
      <c r="J27" s="182">
        <f t="shared" si="2"/>
        <v>0</v>
      </c>
      <c r="K27" s="182">
        <f t="shared" si="2"/>
        <v>260000</v>
      </c>
      <c r="L27" s="182">
        <f t="shared" si="2"/>
        <v>260000</v>
      </c>
      <c r="M27" s="182" t="e">
        <f t="shared" si="3"/>
        <v>#DIV/0!</v>
      </c>
      <c r="N27" s="182">
        <f t="shared" si="3"/>
        <v>100</v>
      </c>
      <c r="O27" s="182">
        <f t="shared" si="3"/>
        <v>100</v>
      </c>
      <c r="P27" s="143"/>
      <c r="Q27" s="143"/>
      <c r="R27" s="139"/>
      <c r="S27" s="183">
        <f t="shared" si="4"/>
        <v>0</v>
      </c>
      <c r="T27" s="182">
        <f t="shared" si="5"/>
        <v>0</v>
      </c>
      <c r="U27" s="184">
        <f t="shared" si="6"/>
        <v>0</v>
      </c>
      <c r="V27" s="184">
        <f t="shared" si="7"/>
        <v>0</v>
      </c>
      <c r="W27" s="185" t="e">
        <f t="shared" si="8"/>
        <v>#DIV/0!</v>
      </c>
      <c r="X27" s="185" t="e">
        <f t="shared" si="8"/>
        <v>#DIV/0!</v>
      </c>
      <c r="Y27" s="185" t="e">
        <f t="shared" si="8"/>
        <v>#DIV/0!</v>
      </c>
    </row>
    <row r="28" spans="1:25" s="91" customFormat="1" ht="30" customHeight="1">
      <c r="A28" s="188">
        <v>3.3</v>
      </c>
      <c r="B28" s="192" t="s">
        <v>168</v>
      </c>
      <c r="C28" s="136">
        <v>4620000</v>
      </c>
      <c r="D28" s="136">
        <v>0</v>
      </c>
      <c r="E28" s="136">
        <v>3843900</v>
      </c>
      <c r="F28" s="182">
        <f t="shared" si="9"/>
        <v>3843900</v>
      </c>
      <c r="G28" s="137">
        <v>4841</v>
      </c>
      <c r="H28" s="136">
        <v>1049413</v>
      </c>
      <c r="I28" s="182">
        <f t="shared" si="1"/>
        <v>1054254</v>
      </c>
      <c r="J28" s="182">
        <f t="shared" si="2"/>
        <v>-4841</v>
      </c>
      <c r="K28" s="182">
        <f t="shared" si="2"/>
        <v>2794487</v>
      </c>
      <c r="L28" s="182">
        <f t="shared" si="2"/>
        <v>2789646</v>
      </c>
      <c r="M28" s="182" t="e">
        <f t="shared" si="3"/>
        <v>#DIV/0!</v>
      </c>
      <c r="N28" s="182">
        <f t="shared" si="3"/>
        <v>72.699263768568372</v>
      </c>
      <c r="O28" s="182">
        <f t="shared" si="3"/>
        <v>72.573323967845155</v>
      </c>
      <c r="P28" s="141"/>
      <c r="Q28" s="141">
        <v>1614</v>
      </c>
      <c r="R28" s="142">
        <v>349804</v>
      </c>
      <c r="S28" s="183">
        <f t="shared" si="4"/>
        <v>351418</v>
      </c>
      <c r="T28" s="182">
        <f t="shared" si="5"/>
        <v>6455</v>
      </c>
      <c r="U28" s="184">
        <f t="shared" si="6"/>
        <v>1399217</v>
      </c>
      <c r="V28" s="184">
        <f t="shared" si="7"/>
        <v>1405672</v>
      </c>
      <c r="W28" s="185">
        <f t="shared" si="8"/>
        <v>74.996127033307516</v>
      </c>
      <c r="X28" s="185">
        <f t="shared" si="8"/>
        <v>75.000017867135696</v>
      </c>
      <c r="Y28" s="185">
        <f t="shared" si="8"/>
        <v>75</v>
      </c>
    </row>
    <row r="29" spans="1:25" ht="30" customHeight="1">
      <c r="A29" s="188">
        <v>3.4</v>
      </c>
      <c r="B29" s="192" t="s">
        <v>169</v>
      </c>
      <c r="C29" s="136">
        <v>2640000</v>
      </c>
      <c r="D29" s="136">
        <v>220000</v>
      </c>
      <c r="E29" s="136">
        <v>687500</v>
      </c>
      <c r="F29" s="182">
        <f t="shared" si="9"/>
        <v>907500</v>
      </c>
      <c r="G29" s="136">
        <v>251030</v>
      </c>
      <c r="H29" s="136">
        <v>306852</v>
      </c>
      <c r="I29" s="182">
        <f t="shared" si="1"/>
        <v>557882</v>
      </c>
      <c r="J29" s="182">
        <f t="shared" si="2"/>
        <v>-31030</v>
      </c>
      <c r="K29" s="182">
        <f t="shared" si="2"/>
        <v>380648</v>
      </c>
      <c r="L29" s="182">
        <f t="shared" si="2"/>
        <v>349618</v>
      </c>
      <c r="M29" s="182">
        <f t="shared" si="3"/>
        <v>-14.104545454545455</v>
      </c>
      <c r="N29" s="182">
        <f t="shared" si="3"/>
        <v>55.366981818181813</v>
      </c>
      <c r="O29" s="182">
        <f t="shared" si="3"/>
        <v>38.525399449035817</v>
      </c>
      <c r="P29" s="141"/>
      <c r="Q29" s="141">
        <v>83677</v>
      </c>
      <c r="R29" s="142">
        <v>102284</v>
      </c>
      <c r="S29" s="183">
        <f t="shared" si="4"/>
        <v>185961</v>
      </c>
      <c r="T29" s="182">
        <f t="shared" si="5"/>
        <v>334707</v>
      </c>
      <c r="U29" s="184">
        <f t="shared" si="6"/>
        <v>409136</v>
      </c>
      <c r="V29" s="184">
        <f t="shared" si="7"/>
        <v>743843</v>
      </c>
      <c r="W29" s="185">
        <f t="shared" si="8"/>
        <v>74.999925307806521</v>
      </c>
      <c r="X29" s="185">
        <f t="shared" si="8"/>
        <v>75</v>
      </c>
      <c r="Y29" s="185">
        <f t="shared" si="8"/>
        <v>74.999966390757194</v>
      </c>
    </row>
    <row r="30" spans="1:25" ht="30" customHeight="1">
      <c r="A30" s="188">
        <v>3.5</v>
      </c>
      <c r="B30" s="192" t="s">
        <v>170</v>
      </c>
      <c r="C30" s="136">
        <v>1280000</v>
      </c>
      <c r="D30" s="136">
        <v>322000</v>
      </c>
      <c r="E30" s="136">
        <v>265000</v>
      </c>
      <c r="F30" s="182">
        <f t="shared" si="9"/>
        <v>587000</v>
      </c>
      <c r="G30" s="136">
        <v>185480</v>
      </c>
      <c r="H30" s="136">
        <v>130483</v>
      </c>
      <c r="I30" s="182">
        <f t="shared" si="1"/>
        <v>315963</v>
      </c>
      <c r="J30" s="182">
        <f t="shared" si="2"/>
        <v>136520</v>
      </c>
      <c r="K30" s="182">
        <f t="shared" si="2"/>
        <v>134517</v>
      </c>
      <c r="L30" s="182">
        <f t="shared" si="2"/>
        <v>271037</v>
      </c>
      <c r="M30" s="182">
        <f t="shared" si="3"/>
        <v>42.397515527950311</v>
      </c>
      <c r="N30" s="182">
        <f t="shared" si="3"/>
        <v>50.761132075471693</v>
      </c>
      <c r="O30" s="182">
        <f t="shared" si="3"/>
        <v>46.173253833049408</v>
      </c>
      <c r="P30" s="141"/>
      <c r="Q30" s="141">
        <v>61826</v>
      </c>
      <c r="R30" s="142">
        <v>43494</v>
      </c>
      <c r="S30" s="183">
        <f t="shared" si="4"/>
        <v>105320</v>
      </c>
      <c r="T30" s="182">
        <f t="shared" si="5"/>
        <v>247306</v>
      </c>
      <c r="U30" s="184">
        <f t="shared" si="6"/>
        <v>173977</v>
      </c>
      <c r="V30" s="184">
        <f t="shared" si="7"/>
        <v>421283</v>
      </c>
      <c r="W30" s="185">
        <f t="shared" si="8"/>
        <v>75.000202178677426</v>
      </c>
      <c r="X30" s="185">
        <f t="shared" si="8"/>
        <v>75.00014369715538</v>
      </c>
      <c r="Y30" s="185">
        <f t="shared" si="8"/>
        <v>75.000178027596647</v>
      </c>
    </row>
    <row r="31" spans="1:25" ht="27" customHeight="1">
      <c r="A31" s="188">
        <v>3.6</v>
      </c>
      <c r="B31" s="192" t="s">
        <v>171</v>
      </c>
      <c r="C31" s="136">
        <v>23900000</v>
      </c>
      <c r="D31" s="136">
        <v>900000</v>
      </c>
      <c r="E31" s="136">
        <v>1350000</v>
      </c>
      <c r="F31" s="182">
        <f t="shared" si="9"/>
        <v>2250000</v>
      </c>
      <c r="G31" s="136">
        <v>648208</v>
      </c>
      <c r="H31" s="136">
        <v>271984</v>
      </c>
      <c r="I31" s="182">
        <f t="shared" si="1"/>
        <v>920192</v>
      </c>
      <c r="J31" s="182">
        <f t="shared" si="2"/>
        <v>251792</v>
      </c>
      <c r="K31" s="182">
        <f t="shared" si="2"/>
        <v>1078016</v>
      </c>
      <c r="L31" s="182">
        <f t="shared" si="2"/>
        <v>1329808</v>
      </c>
      <c r="M31" s="182">
        <f t="shared" si="3"/>
        <v>27.97688888888889</v>
      </c>
      <c r="N31" s="182">
        <f t="shared" si="3"/>
        <v>79.853037037037041</v>
      </c>
      <c r="O31" s="182">
        <f t="shared" si="3"/>
        <v>59.102577777777775</v>
      </c>
      <c r="P31" s="141"/>
      <c r="Q31" s="141">
        <v>216069</v>
      </c>
      <c r="R31" s="142">
        <v>90662</v>
      </c>
      <c r="S31" s="183">
        <f t="shared" si="4"/>
        <v>306731</v>
      </c>
      <c r="T31" s="182">
        <f t="shared" si="5"/>
        <v>864277</v>
      </c>
      <c r="U31" s="184">
        <f t="shared" si="6"/>
        <v>362646</v>
      </c>
      <c r="V31" s="184">
        <f t="shared" si="7"/>
        <v>1226923</v>
      </c>
      <c r="W31" s="185">
        <f t="shared" si="8"/>
        <v>75.000028925911494</v>
      </c>
      <c r="X31" s="185">
        <f t="shared" si="8"/>
        <v>74.999862124496062</v>
      </c>
      <c r="Y31" s="185">
        <f t="shared" si="8"/>
        <v>74.99997962382318</v>
      </c>
    </row>
    <row r="32" spans="1:25" ht="30" customHeight="1">
      <c r="A32" s="188">
        <v>3.7</v>
      </c>
      <c r="B32" s="192" t="s">
        <v>172</v>
      </c>
      <c r="C32" s="136">
        <v>576000</v>
      </c>
      <c r="D32" s="136"/>
      <c r="E32" s="136">
        <v>120000</v>
      </c>
      <c r="F32" s="182">
        <f t="shared" si="9"/>
        <v>120000</v>
      </c>
      <c r="G32" s="136"/>
      <c r="H32" s="136">
        <v>35749</v>
      </c>
      <c r="I32" s="182">
        <f t="shared" si="1"/>
        <v>35749</v>
      </c>
      <c r="J32" s="182">
        <f t="shared" si="2"/>
        <v>0</v>
      </c>
      <c r="K32" s="182">
        <f t="shared" si="2"/>
        <v>84251</v>
      </c>
      <c r="L32" s="182">
        <f t="shared" si="2"/>
        <v>84251</v>
      </c>
      <c r="M32" s="182" t="e">
        <f t="shared" si="3"/>
        <v>#DIV/0!</v>
      </c>
      <c r="N32" s="182">
        <f t="shared" si="3"/>
        <v>70.209166666666661</v>
      </c>
      <c r="O32" s="182">
        <f t="shared" si="3"/>
        <v>70.209166666666661</v>
      </c>
      <c r="P32" s="141"/>
      <c r="Q32" s="141"/>
      <c r="R32" s="142">
        <v>11916</v>
      </c>
      <c r="S32" s="183">
        <f t="shared" si="4"/>
        <v>11916</v>
      </c>
      <c r="T32" s="182">
        <f t="shared" si="5"/>
        <v>0</v>
      </c>
      <c r="U32" s="184">
        <f t="shared" si="6"/>
        <v>47665</v>
      </c>
      <c r="V32" s="184">
        <f t="shared" si="7"/>
        <v>47665</v>
      </c>
      <c r="W32" s="185" t="e">
        <f t="shared" si="8"/>
        <v>#DIV/0!</v>
      </c>
      <c r="X32" s="185">
        <f t="shared" si="8"/>
        <v>75.000524493863423</v>
      </c>
      <c r="Y32" s="185">
        <f t="shared" si="8"/>
        <v>75.000524493863423</v>
      </c>
    </row>
    <row r="33" spans="1:25" ht="28.5" customHeight="1">
      <c r="A33" s="188">
        <v>3.8</v>
      </c>
      <c r="B33" s="192" t="s">
        <v>173</v>
      </c>
      <c r="C33" s="136">
        <v>3600000</v>
      </c>
      <c r="D33" s="136">
        <v>250000</v>
      </c>
      <c r="E33" s="136">
        <v>360000</v>
      </c>
      <c r="F33" s="182">
        <f t="shared" si="9"/>
        <v>610000</v>
      </c>
      <c r="G33" s="136">
        <v>77664</v>
      </c>
      <c r="H33" s="136">
        <v>95507</v>
      </c>
      <c r="I33" s="182">
        <f t="shared" si="1"/>
        <v>173171</v>
      </c>
      <c r="J33" s="182">
        <f t="shared" si="2"/>
        <v>172336</v>
      </c>
      <c r="K33" s="182">
        <f t="shared" si="2"/>
        <v>264493</v>
      </c>
      <c r="L33" s="182">
        <f t="shared" si="2"/>
        <v>436829</v>
      </c>
      <c r="M33" s="182">
        <f t="shared" si="3"/>
        <v>68.934399999999997</v>
      </c>
      <c r="N33" s="182">
        <f t="shared" si="3"/>
        <v>73.470277777777781</v>
      </c>
      <c r="O33" s="182">
        <f t="shared" si="3"/>
        <v>71.611311475409835</v>
      </c>
      <c r="P33" s="141"/>
      <c r="Q33" s="141">
        <v>25888</v>
      </c>
      <c r="R33" s="142">
        <v>31835</v>
      </c>
      <c r="S33" s="183">
        <f t="shared" si="4"/>
        <v>57723</v>
      </c>
      <c r="T33" s="182">
        <f t="shared" si="5"/>
        <v>103552</v>
      </c>
      <c r="U33" s="184">
        <f t="shared" si="6"/>
        <v>127342</v>
      </c>
      <c r="V33" s="184">
        <f t="shared" si="7"/>
        <v>230894</v>
      </c>
      <c r="W33" s="185">
        <f t="shared" si="8"/>
        <v>75</v>
      </c>
      <c r="X33" s="185">
        <f t="shared" si="8"/>
        <v>75.000392643432647</v>
      </c>
      <c r="Y33" s="185">
        <f t="shared" si="8"/>
        <v>75.000216549585517</v>
      </c>
    </row>
    <row r="34" spans="1:25" ht="40.5">
      <c r="A34" s="188">
        <v>3.9</v>
      </c>
      <c r="B34" s="192" t="s">
        <v>174</v>
      </c>
      <c r="C34" s="136">
        <v>960000</v>
      </c>
      <c r="D34" s="136">
        <v>160000</v>
      </c>
      <c r="E34" s="136">
        <v>80000</v>
      </c>
      <c r="F34" s="182">
        <f t="shared" si="9"/>
        <v>240000</v>
      </c>
      <c r="G34" s="136">
        <v>16834</v>
      </c>
      <c r="H34" s="136">
        <v>36416</v>
      </c>
      <c r="I34" s="182">
        <f t="shared" si="1"/>
        <v>53250</v>
      </c>
      <c r="J34" s="182">
        <f t="shared" si="2"/>
        <v>143166</v>
      </c>
      <c r="K34" s="182">
        <f t="shared" si="2"/>
        <v>43584</v>
      </c>
      <c r="L34" s="182">
        <f t="shared" si="2"/>
        <v>186750</v>
      </c>
      <c r="M34" s="182">
        <f t="shared" si="3"/>
        <v>89.478749999999991</v>
      </c>
      <c r="N34" s="182">
        <f t="shared" si="3"/>
        <v>54.48</v>
      </c>
      <c r="O34" s="182">
        <f t="shared" si="3"/>
        <v>77.8125</v>
      </c>
      <c r="P34" s="141"/>
      <c r="Q34" s="141">
        <v>5611</v>
      </c>
      <c r="R34" s="142">
        <v>12139</v>
      </c>
      <c r="S34" s="183">
        <f t="shared" si="4"/>
        <v>17750</v>
      </c>
      <c r="T34" s="182">
        <f t="shared" si="5"/>
        <v>22445</v>
      </c>
      <c r="U34" s="184">
        <f t="shared" si="6"/>
        <v>48555</v>
      </c>
      <c r="V34" s="184">
        <f t="shared" si="7"/>
        <v>71000</v>
      </c>
      <c r="W34" s="185">
        <f t="shared" si="8"/>
        <v>75.001113833815992</v>
      </c>
      <c r="X34" s="185">
        <f t="shared" si="8"/>
        <v>74.999485119967048</v>
      </c>
      <c r="Y34" s="185">
        <f t="shared" si="8"/>
        <v>75</v>
      </c>
    </row>
    <row r="35" spans="1:25" s="91" customFormat="1" ht="40.5">
      <c r="A35" s="193">
        <v>3.1</v>
      </c>
      <c r="B35" s="192" t="s">
        <v>175</v>
      </c>
      <c r="C35" s="136">
        <v>3900000</v>
      </c>
      <c r="D35" s="136">
        <v>300000</v>
      </c>
      <c r="E35" s="136">
        <v>300000</v>
      </c>
      <c r="F35" s="182">
        <f t="shared" si="9"/>
        <v>600000</v>
      </c>
      <c r="G35" s="136">
        <v>75613</v>
      </c>
      <c r="H35" s="137">
        <v>10813</v>
      </c>
      <c r="I35" s="182">
        <f t="shared" si="1"/>
        <v>86426</v>
      </c>
      <c r="J35" s="182">
        <f t="shared" si="2"/>
        <v>224387</v>
      </c>
      <c r="K35" s="182">
        <f t="shared" si="2"/>
        <v>289187</v>
      </c>
      <c r="L35" s="182">
        <f t="shared" si="2"/>
        <v>513574</v>
      </c>
      <c r="M35" s="182">
        <f t="shared" si="3"/>
        <v>74.795666666666676</v>
      </c>
      <c r="N35" s="182">
        <f t="shared" si="3"/>
        <v>96.395666666666671</v>
      </c>
      <c r="O35" s="182">
        <f t="shared" si="3"/>
        <v>85.595666666666673</v>
      </c>
      <c r="P35" s="138"/>
      <c r="Q35" s="141">
        <v>25204</v>
      </c>
      <c r="R35" s="142">
        <v>3605</v>
      </c>
      <c r="S35" s="183">
        <f t="shared" si="4"/>
        <v>28809</v>
      </c>
      <c r="T35" s="182">
        <f t="shared" si="5"/>
        <v>100817</v>
      </c>
      <c r="U35" s="184">
        <f t="shared" si="6"/>
        <v>14418</v>
      </c>
      <c r="V35" s="184">
        <f t="shared" si="7"/>
        <v>115235</v>
      </c>
      <c r="W35" s="185">
        <f t="shared" si="8"/>
        <v>75.000247974051987</v>
      </c>
      <c r="X35" s="185">
        <f t="shared" si="8"/>
        <v>74.996532112636984</v>
      </c>
      <c r="Y35" s="185">
        <f t="shared" si="8"/>
        <v>74.999783052024128</v>
      </c>
    </row>
    <row r="36" spans="1:25" ht="60.75">
      <c r="A36" s="193">
        <v>3.11</v>
      </c>
      <c r="B36" s="192" t="s">
        <v>176</v>
      </c>
      <c r="C36" s="136">
        <v>17472000</v>
      </c>
      <c r="D36" s="136">
        <v>2376000</v>
      </c>
      <c r="E36" s="136">
        <v>1188000</v>
      </c>
      <c r="F36" s="182">
        <f t="shared" si="9"/>
        <v>3564000</v>
      </c>
      <c r="G36" s="136">
        <v>742275</v>
      </c>
      <c r="H36" s="137">
        <v>853800</v>
      </c>
      <c r="I36" s="182">
        <f t="shared" si="1"/>
        <v>1596075</v>
      </c>
      <c r="J36" s="182">
        <f t="shared" si="2"/>
        <v>1633725</v>
      </c>
      <c r="K36" s="182">
        <f t="shared" si="2"/>
        <v>334200</v>
      </c>
      <c r="L36" s="182">
        <f t="shared" si="2"/>
        <v>1967925</v>
      </c>
      <c r="M36" s="182">
        <f t="shared" si="3"/>
        <v>68.759469696969703</v>
      </c>
      <c r="N36" s="182">
        <f t="shared" si="3"/>
        <v>28.131313131313128</v>
      </c>
      <c r="O36" s="182">
        <f t="shared" si="3"/>
        <v>55.216750841750837</v>
      </c>
      <c r="P36" s="138"/>
      <c r="Q36" s="141">
        <v>247425</v>
      </c>
      <c r="R36" s="142">
        <v>284600</v>
      </c>
      <c r="S36" s="183">
        <f t="shared" si="4"/>
        <v>532025</v>
      </c>
      <c r="T36" s="182">
        <f t="shared" si="5"/>
        <v>989700</v>
      </c>
      <c r="U36" s="184">
        <f t="shared" si="6"/>
        <v>1138400</v>
      </c>
      <c r="V36" s="184">
        <f t="shared" si="7"/>
        <v>2128100</v>
      </c>
      <c r="W36" s="185">
        <f t="shared" si="8"/>
        <v>75</v>
      </c>
      <c r="X36" s="185">
        <f t="shared" si="8"/>
        <v>75</v>
      </c>
      <c r="Y36" s="185">
        <f t="shared" si="8"/>
        <v>75</v>
      </c>
    </row>
    <row r="37" spans="1:25" ht="60.75">
      <c r="A37" s="193">
        <v>3.12</v>
      </c>
      <c r="B37" s="192" t="s">
        <v>177</v>
      </c>
      <c r="C37" s="142">
        <v>12816000</v>
      </c>
      <c r="D37" s="142">
        <v>1944000</v>
      </c>
      <c r="E37" s="142">
        <v>972000</v>
      </c>
      <c r="F37" s="182">
        <f t="shared" si="9"/>
        <v>2916000</v>
      </c>
      <c r="G37" s="142">
        <v>652920</v>
      </c>
      <c r="H37" s="139">
        <v>725235</v>
      </c>
      <c r="I37" s="182">
        <f t="shared" si="1"/>
        <v>1378155</v>
      </c>
      <c r="J37" s="182">
        <f t="shared" si="2"/>
        <v>1291080</v>
      </c>
      <c r="K37" s="182">
        <f t="shared" si="2"/>
        <v>246765</v>
      </c>
      <c r="L37" s="182">
        <f t="shared" si="2"/>
        <v>1537845</v>
      </c>
      <c r="M37" s="182">
        <f t="shared" si="3"/>
        <v>66.413580246913583</v>
      </c>
      <c r="N37" s="182">
        <f t="shared" si="3"/>
        <v>25.387345679012345</v>
      </c>
      <c r="O37" s="182">
        <f t="shared" si="3"/>
        <v>52.738168724279831</v>
      </c>
      <c r="P37" s="144"/>
      <c r="Q37" s="145">
        <v>217640</v>
      </c>
      <c r="R37" s="145">
        <v>241745</v>
      </c>
      <c r="S37" s="183">
        <f t="shared" si="4"/>
        <v>459385</v>
      </c>
      <c r="T37" s="182">
        <f t="shared" si="5"/>
        <v>870560</v>
      </c>
      <c r="U37" s="184">
        <f t="shared" si="6"/>
        <v>966980</v>
      </c>
      <c r="V37" s="184">
        <f t="shared" si="7"/>
        <v>1837540</v>
      </c>
      <c r="W37" s="185">
        <f t="shared" si="8"/>
        <v>75</v>
      </c>
      <c r="X37" s="185">
        <f t="shared" si="8"/>
        <v>75</v>
      </c>
      <c r="Y37" s="185">
        <f t="shared" si="8"/>
        <v>75</v>
      </c>
    </row>
    <row r="38" spans="1:25" ht="30" customHeight="1">
      <c r="A38" s="193">
        <v>3.13</v>
      </c>
      <c r="B38" s="180" t="s">
        <v>372</v>
      </c>
      <c r="C38" s="142">
        <v>1296000</v>
      </c>
      <c r="D38" s="142">
        <v>216000</v>
      </c>
      <c r="E38" s="142">
        <v>108000</v>
      </c>
      <c r="F38" s="182">
        <f t="shared" si="9"/>
        <v>324000</v>
      </c>
      <c r="G38" s="142">
        <v>38837</v>
      </c>
      <c r="H38" s="139">
        <v>37639</v>
      </c>
      <c r="I38" s="182">
        <f t="shared" si="1"/>
        <v>76476</v>
      </c>
      <c r="J38" s="182">
        <f t="shared" si="2"/>
        <v>177163</v>
      </c>
      <c r="K38" s="182">
        <f t="shared" si="2"/>
        <v>70361</v>
      </c>
      <c r="L38" s="182">
        <f t="shared" si="2"/>
        <v>247524</v>
      </c>
      <c r="M38" s="182">
        <f t="shared" si="3"/>
        <v>82.019907407407416</v>
      </c>
      <c r="N38" s="182">
        <f t="shared" si="3"/>
        <v>65.149074074074079</v>
      </c>
      <c r="O38" s="182">
        <f t="shared" si="3"/>
        <v>76.396296296296299</v>
      </c>
      <c r="P38" s="144"/>
      <c r="Q38" s="145">
        <v>12946</v>
      </c>
      <c r="R38" s="145">
        <v>12546</v>
      </c>
      <c r="S38" s="183">
        <f t="shared" si="4"/>
        <v>25492</v>
      </c>
      <c r="T38" s="182">
        <f t="shared" si="5"/>
        <v>51783</v>
      </c>
      <c r="U38" s="184">
        <f t="shared" si="6"/>
        <v>50185</v>
      </c>
      <c r="V38" s="184">
        <f t="shared" si="7"/>
        <v>101968</v>
      </c>
      <c r="W38" s="185">
        <f t="shared" si="8"/>
        <v>74.999517216074779</v>
      </c>
      <c r="X38" s="185">
        <f t="shared" si="8"/>
        <v>75.000498156819759</v>
      </c>
      <c r="Y38" s="185">
        <f t="shared" si="8"/>
        <v>75</v>
      </c>
    </row>
    <row r="39" spans="1:25" ht="27.75" customHeight="1">
      <c r="A39" s="193">
        <v>3.14</v>
      </c>
      <c r="B39" s="180" t="s">
        <v>394</v>
      </c>
      <c r="C39" s="145">
        <v>540000</v>
      </c>
      <c r="D39" s="145">
        <v>90000</v>
      </c>
      <c r="E39" s="145">
        <v>45000</v>
      </c>
      <c r="F39" s="182">
        <f t="shared" si="9"/>
        <v>135000</v>
      </c>
      <c r="G39" s="145">
        <v>24596</v>
      </c>
      <c r="H39" s="145">
        <v>25565</v>
      </c>
      <c r="I39" s="182">
        <f t="shared" si="1"/>
        <v>50161</v>
      </c>
      <c r="J39" s="182">
        <f t="shared" si="2"/>
        <v>65404</v>
      </c>
      <c r="K39" s="182">
        <f t="shared" si="2"/>
        <v>19435</v>
      </c>
      <c r="L39" s="182">
        <f t="shared" si="2"/>
        <v>84839</v>
      </c>
      <c r="M39" s="182">
        <f t="shared" si="3"/>
        <v>72.671111111111102</v>
      </c>
      <c r="N39" s="182">
        <f t="shared" si="3"/>
        <v>43.18888888888889</v>
      </c>
      <c r="O39" s="182">
        <f t="shared" si="3"/>
        <v>62.843703703703703</v>
      </c>
      <c r="P39" s="144"/>
      <c r="Q39" s="145">
        <v>8199</v>
      </c>
      <c r="R39" s="145">
        <v>8522</v>
      </c>
      <c r="S39" s="183">
        <f t="shared" si="4"/>
        <v>16721</v>
      </c>
      <c r="T39" s="182">
        <f t="shared" si="5"/>
        <v>32795</v>
      </c>
      <c r="U39" s="184">
        <f t="shared" si="6"/>
        <v>34087</v>
      </c>
      <c r="V39" s="184">
        <f t="shared" si="7"/>
        <v>66882</v>
      </c>
      <c r="W39" s="185">
        <f t="shared" si="8"/>
        <v>74.999237688672054</v>
      </c>
      <c r="X39" s="185">
        <f t="shared" si="8"/>
        <v>74.99926658256814</v>
      </c>
      <c r="Y39" s="185">
        <f t="shared" si="8"/>
        <v>74.999252414700507</v>
      </c>
    </row>
    <row r="40" spans="1:25" ht="30" customHeight="1">
      <c r="A40" s="194">
        <v>4</v>
      </c>
      <c r="B40" s="187" t="s">
        <v>178</v>
      </c>
      <c r="C40" s="144">
        <f>SUM(C41:C46)</f>
        <v>84990000</v>
      </c>
      <c r="D40" s="144">
        <f t="shared" ref="D40:F40" si="12">SUM(D41:D46)</f>
        <v>1905000</v>
      </c>
      <c r="E40" s="144">
        <f t="shared" si="12"/>
        <v>4467000</v>
      </c>
      <c r="F40" s="144">
        <f t="shared" si="12"/>
        <v>6372000</v>
      </c>
      <c r="G40" s="144">
        <f>SUM(G41:G46)</f>
        <v>628008</v>
      </c>
      <c r="H40" s="144">
        <f>SUM(H41:H46)</f>
        <v>1376998</v>
      </c>
      <c r="I40" s="182">
        <f t="shared" si="1"/>
        <v>2005006</v>
      </c>
      <c r="J40" s="182">
        <f t="shared" si="2"/>
        <v>1276992</v>
      </c>
      <c r="K40" s="182">
        <f t="shared" si="2"/>
        <v>3090002</v>
      </c>
      <c r="L40" s="182">
        <f t="shared" si="2"/>
        <v>4366994</v>
      </c>
      <c r="M40" s="182">
        <f t="shared" si="3"/>
        <v>67.033700787401571</v>
      </c>
      <c r="N40" s="182">
        <f t="shared" si="3"/>
        <v>69.17398701589434</v>
      </c>
      <c r="O40" s="182">
        <f t="shared" si="3"/>
        <v>68.534118016321415</v>
      </c>
      <c r="P40" s="144"/>
      <c r="Q40" s="144">
        <f>SUM(Q41:Q46)</f>
        <v>209336</v>
      </c>
      <c r="R40" s="144">
        <f>SUM(R41:R46)</f>
        <v>459000</v>
      </c>
      <c r="S40" s="183">
        <f t="shared" si="4"/>
        <v>668336</v>
      </c>
      <c r="T40" s="182">
        <f t="shared" si="5"/>
        <v>837344</v>
      </c>
      <c r="U40" s="184">
        <f t="shared" si="6"/>
        <v>1835998</v>
      </c>
      <c r="V40" s="184">
        <f t="shared" si="7"/>
        <v>2673342</v>
      </c>
      <c r="W40" s="185">
        <f t="shared" si="8"/>
        <v>75</v>
      </c>
      <c r="X40" s="185">
        <f t="shared" si="8"/>
        <v>74.999972766854867</v>
      </c>
      <c r="Y40" s="185">
        <f t="shared" si="8"/>
        <v>74.999981296818746</v>
      </c>
    </row>
    <row r="41" spans="1:25" ht="30" customHeight="1">
      <c r="A41" s="179">
        <v>4.0999999999999996</v>
      </c>
      <c r="B41" s="180" t="s">
        <v>179</v>
      </c>
      <c r="C41" s="145">
        <v>1350000</v>
      </c>
      <c r="D41" s="145"/>
      <c r="E41" s="145"/>
      <c r="F41" s="182">
        <f t="shared" si="9"/>
        <v>0</v>
      </c>
      <c r="G41" s="145"/>
      <c r="H41" s="145"/>
      <c r="I41" s="182">
        <f t="shared" si="1"/>
        <v>0</v>
      </c>
      <c r="J41" s="182">
        <f t="shared" si="2"/>
        <v>0</v>
      </c>
      <c r="K41" s="182">
        <f t="shared" si="2"/>
        <v>0</v>
      </c>
      <c r="L41" s="182">
        <f t="shared" si="2"/>
        <v>0</v>
      </c>
      <c r="M41" s="182" t="e">
        <f t="shared" si="3"/>
        <v>#DIV/0!</v>
      </c>
      <c r="N41" s="182" t="e">
        <f t="shared" si="3"/>
        <v>#DIV/0!</v>
      </c>
      <c r="O41" s="182" t="e">
        <f t="shared" si="3"/>
        <v>#DIV/0!</v>
      </c>
      <c r="P41" s="144"/>
      <c r="Q41" s="144"/>
      <c r="R41" s="144"/>
      <c r="S41" s="183">
        <f t="shared" si="4"/>
        <v>0</v>
      </c>
      <c r="T41" s="182">
        <f t="shared" si="5"/>
        <v>0</v>
      </c>
      <c r="U41" s="184">
        <f t="shared" si="6"/>
        <v>0</v>
      </c>
      <c r="V41" s="184">
        <f t="shared" si="7"/>
        <v>0</v>
      </c>
      <c r="W41" s="185" t="e">
        <f t="shared" si="8"/>
        <v>#DIV/0!</v>
      </c>
      <c r="X41" s="185" t="e">
        <f t="shared" si="8"/>
        <v>#DIV/0!</v>
      </c>
      <c r="Y41" s="185" t="e">
        <f t="shared" si="8"/>
        <v>#DIV/0!</v>
      </c>
    </row>
    <row r="42" spans="1:25" ht="28.5" customHeight="1">
      <c r="A42" s="179">
        <v>4.2</v>
      </c>
      <c r="B42" s="180" t="s">
        <v>180</v>
      </c>
      <c r="C42" s="145">
        <v>42240000</v>
      </c>
      <c r="D42" s="145">
        <v>1845000</v>
      </c>
      <c r="E42" s="145">
        <v>4467000</v>
      </c>
      <c r="F42" s="182">
        <f t="shared" si="9"/>
        <v>6312000</v>
      </c>
      <c r="G42" s="145">
        <v>517800</v>
      </c>
      <c r="H42" s="145">
        <v>1342996</v>
      </c>
      <c r="I42" s="182">
        <f t="shared" si="1"/>
        <v>1860796</v>
      </c>
      <c r="J42" s="182">
        <f t="shared" si="2"/>
        <v>1327200</v>
      </c>
      <c r="K42" s="182">
        <f t="shared" si="2"/>
        <v>3124004</v>
      </c>
      <c r="L42" s="182">
        <f t="shared" si="2"/>
        <v>4451204</v>
      </c>
      <c r="M42" s="182">
        <f t="shared" si="3"/>
        <v>71.934959349593498</v>
      </c>
      <c r="N42" s="182">
        <f t="shared" si="3"/>
        <v>69.935169017237513</v>
      </c>
      <c r="O42" s="182">
        <f t="shared" si="3"/>
        <v>70.519708491761719</v>
      </c>
      <c r="P42" s="144"/>
      <c r="Q42" s="145">
        <v>172600</v>
      </c>
      <c r="R42" s="145">
        <v>447666</v>
      </c>
      <c r="S42" s="183">
        <f t="shared" si="4"/>
        <v>620266</v>
      </c>
      <c r="T42" s="182">
        <f t="shared" si="5"/>
        <v>690400</v>
      </c>
      <c r="U42" s="184">
        <f t="shared" si="6"/>
        <v>1790662</v>
      </c>
      <c r="V42" s="184">
        <f t="shared" si="7"/>
        <v>2481062</v>
      </c>
      <c r="W42" s="185">
        <f t="shared" si="8"/>
        <v>75</v>
      </c>
      <c r="X42" s="185">
        <f t="shared" si="8"/>
        <v>74.999972077365811</v>
      </c>
      <c r="Y42" s="185">
        <f t="shared" si="8"/>
        <v>74.999979847339574</v>
      </c>
    </row>
    <row r="43" spans="1:25" ht="25.5" customHeight="1">
      <c r="A43" s="179">
        <v>4.3</v>
      </c>
      <c r="B43" s="180" t="s">
        <v>181</v>
      </c>
      <c r="C43" s="145">
        <v>39600000</v>
      </c>
      <c r="D43" s="145">
        <v>60000</v>
      </c>
      <c r="E43" s="145">
        <v>0</v>
      </c>
      <c r="F43" s="182">
        <f t="shared" si="9"/>
        <v>60000</v>
      </c>
      <c r="G43" s="145">
        <v>110208</v>
      </c>
      <c r="H43" s="145">
        <v>34002</v>
      </c>
      <c r="I43" s="182">
        <f t="shared" si="1"/>
        <v>144210</v>
      </c>
      <c r="J43" s="182">
        <f t="shared" si="2"/>
        <v>-50208</v>
      </c>
      <c r="K43" s="182">
        <f t="shared" si="2"/>
        <v>-34002</v>
      </c>
      <c r="L43" s="182">
        <f t="shared" si="2"/>
        <v>-84210</v>
      </c>
      <c r="M43" s="182">
        <f t="shared" si="3"/>
        <v>-83.679999999999993</v>
      </c>
      <c r="N43" s="182" t="e">
        <f t="shared" si="3"/>
        <v>#DIV/0!</v>
      </c>
      <c r="O43" s="182">
        <f t="shared" si="3"/>
        <v>-140.35</v>
      </c>
      <c r="P43" s="144"/>
      <c r="Q43" s="145">
        <v>36736</v>
      </c>
      <c r="R43" s="145">
        <v>11334</v>
      </c>
      <c r="S43" s="183">
        <f t="shared" si="4"/>
        <v>48070</v>
      </c>
      <c r="T43" s="182">
        <f t="shared" si="5"/>
        <v>146944</v>
      </c>
      <c r="U43" s="184">
        <f t="shared" si="6"/>
        <v>45336</v>
      </c>
      <c r="V43" s="184">
        <f t="shared" si="7"/>
        <v>192280</v>
      </c>
      <c r="W43" s="185">
        <f t="shared" si="8"/>
        <v>75</v>
      </c>
      <c r="X43" s="185">
        <f t="shared" si="8"/>
        <v>75</v>
      </c>
      <c r="Y43" s="185">
        <f t="shared" si="8"/>
        <v>75</v>
      </c>
    </row>
    <row r="44" spans="1:25" ht="30" customHeight="1">
      <c r="A44" s="179">
        <v>4.4000000000000004</v>
      </c>
      <c r="B44" s="192" t="s">
        <v>182</v>
      </c>
      <c r="C44" s="145">
        <v>1800000</v>
      </c>
      <c r="D44" s="139"/>
      <c r="E44" s="139"/>
      <c r="F44" s="182">
        <f t="shared" si="9"/>
        <v>0</v>
      </c>
      <c r="G44" s="139"/>
      <c r="H44" s="137"/>
      <c r="I44" s="182">
        <f t="shared" ref="I44:I67" si="13">SUM(G44:H44)</f>
        <v>0</v>
      </c>
      <c r="J44" s="182">
        <f t="shared" ref="J44:L67" si="14">D44-G44</f>
        <v>0</v>
      </c>
      <c r="K44" s="182">
        <f t="shared" si="14"/>
        <v>0</v>
      </c>
      <c r="L44" s="182">
        <f t="shared" si="14"/>
        <v>0</v>
      </c>
      <c r="M44" s="182" t="e">
        <f t="shared" ref="M44:O67" si="15">(J44/D44)*100</f>
        <v>#DIV/0!</v>
      </c>
      <c r="N44" s="182" t="e">
        <f t="shared" si="15"/>
        <v>#DIV/0!</v>
      </c>
      <c r="O44" s="182" t="e">
        <f t="shared" si="15"/>
        <v>#DIV/0!</v>
      </c>
      <c r="P44" s="144"/>
      <c r="Q44" s="144"/>
      <c r="R44" s="145"/>
      <c r="S44" s="183">
        <f t="shared" si="4"/>
        <v>0</v>
      </c>
      <c r="T44" s="182">
        <f t="shared" si="5"/>
        <v>0</v>
      </c>
      <c r="U44" s="184">
        <f t="shared" si="6"/>
        <v>0</v>
      </c>
      <c r="V44" s="184">
        <f t="shared" ref="V44:V67" si="16">SUM(T44:U44)</f>
        <v>0</v>
      </c>
      <c r="W44" s="185" t="e">
        <f t="shared" ref="W44:Y67" si="17">(G44/T44)*100</f>
        <v>#DIV/0!</v>
      </c>
      <c r="X44" s="185" t="e">
        <f t="shared" si="17"/>
        <v>#DIV/0!</v>
      </c>
      <c r="Y44" s="185" t="e">
        <f t="shared" si="17"/>
        <v>#DIV/0!</v>
      </c>
    </row>
    <row r="45" spans="1:25">
      <c r="A45" s="179">
        <v>4.5</v>
      </c>
      <c r="B45" s="180" t="s">
        <v>159</v>
      </c>
      <c r="C45" s="142"/>
      <c r="D45" s="142"/>
      <c r="E45" s="142"/>
      <c r="F45" s="182">
        <f t="shared" si="9"/>
        <v>0</v>
      </c>
      <c r="G45" s="142"/>
      <c r="H45" s="142"/>
      <c r="I45" s="182">
        <f t="shared" si="13"/>
        <v>0</v>
      </c>
      <c r="J45" s="182">
        <f t="shared" si="14"/>
        <v>0</v>
      </c>
      <c r="K45" s="182">
        <f t="shared" si="14"/>
        <v>0</v>
      </c>
      <c r="L45" s="182">
        <f t="shared" si="14"/>
        <v>0</v>
      </c>
      <c r="M45" s="182" t="e">
        <f t="shared" si="15"/>
        <v>#DIV/0!</v>
      </c>
      <c r="N45" s="182" t="e">
        <f t="shared" si="15"/>
        <v>#DIV/0!</v>
      </c>
      <c r="O45" s="182" t="e">
        <f t="shared" si="15"/>
        <v>#DIV/0!</v>
      </c>
      <c r="P45" s="145"/>
      <c r="Q45" s="145"/>
      <c r="R45" s="145"/>
      <c r="S45" s="183">
        <f t="shared" si="4"/>
        <v>0</v>
      </c>
      <c r="T45" s="182">
        <f t="shared" si="5"/>
        <v>0</v>
      </c>
      <c r="U45" s="184">
        <f t="shared" si="6"/>
        <v>0</v>
      </c>
      <c r="V45" s="184">
        <f t="shared" si="16"/>
        <v>0</v>
      </c>
      <c r="W45" s="185" t="e">
        <f t="shared" si="17"/>
        <v>#DIV/0!</v>
      </c>
      <c r="X45" s="185" t="e">
        <f t="shared" si="17"/>
        <v>#DIV/0!</v>
      </c>
      <c r="Y45" s="185" t="e">
        <f t="shared" si="17"/>
        <v>#DIV/0!</v>
      </c>
    </row>
    <row r="46" spans="1:25">
      <c r="A46" s="179">
        <v>4.5999999999999996</v>
      </c>
      <c r="B46" s="180" t="s">
        <v>160</v>
      </c>
      <c r="C46" s="142"/>
      <c r="D46" s="142"/>
      <c r="E46" s="142"/>
      <c r="F46" s="182">
        <f t="shared" si="9"/>
        <v>0</v>
      </c>
      <c r="G46" s="142"/>
      <c r="H46" s="142"/>
      <c r="I46" s="182">
        <f t="shared" si="13"/>
        <v>0</v>
      </c>
      <c r="J46" s="182">
        <f t="shared" si="14"/>
        <v>0</v>
      </c>
      <c r="K46" s="182">
        <f t="shared" si="14"/>
        <v>0</v>
      </c>
      <c r="L46" s="182">
        <f t="shared" si="14"/>
        <v>0</v>
      </c>
      <c r="M46" s="182" t="e">
        <f t="shared" si="15"/>
        <v>#DIV/0!</v>
      </c>
      <c r="N46" s="182" t="e">
        <f t="shared" si="15"/>
        <v>#DIV/0!</v>
      </c>
      <c r="O46" s="182" t="e">
        <f t="shared" si="15"/>
        <v>#DIV/0!</v>
      </c>
      <c r="P46" s="145"/>
      <c r="Q46" s="145"/>
      <c r="R46" s="145"/>
      <c r="S46" s="183">
        <f t="shared" si="4"/>
        <v>0</v>
      </c>
      <c r="T46" s="182">
        <f t="shared" si="5"/>
        <v>0</v>
      </c>
      <c r="U46" s="184">
        <f t="shared" si="6"/>
        <v>0</v>
      </c>
      <c r="V46" s="184">
        <f t="shared" si="16"/>
        <v>0</v>
      </c>
      <c r="W46" s="185" t="e">
        <f t="shared" si="17"/>
        <v>#DIV/0!</v>
      </c>
      <c r="X46" s="185" t="e">
        <f t="shared" si="17"/>
        <v>#DIV/0!</v>
      </c>
      <c r="Y46" s="185" t="e">
        <f t="shared" si="17"/>
        <v>#DIV/0!</v>
      </c>
    </row>
    <row r="47" spans="1:25" ht="25.5">
      <c r="A47" s="179">
        <v>5</v>
      </c>
      <c r="B47" s="195" t="s">
        <v>183</v>
      </c>
      <c r="C47" s="139">
        <f>SUM(C48:C52)</f>
        <v>1440000</v>
      </c>
      <c r="D47" s="139">
        <f t="shared" ref="D47:E47" si="18">SUM(D48:D52)</f>
        <v>0</v>
      </c>
      <c r="E47" s="139">
        <f t="shared" si="18"/>
        <v>210000</v>
      </c>
      <c r="F47" s="182">
        <f t="shared" si="9"/>
        <v>210000</v>
      </c>
      <c r="G47" s="139">
        <f>SUM(G48:G52)</f>
        <v>9000</v>
      </c>
      <c r="H47" s="139">
        <f>SUM(H48:H52)</f>
        <v>0</v>
      </c>
      <c r="I47" s="182">
        <f t="shared" si="13"/>
        <v>9000</v>
      </c>
      <c r="J47" s="182">
        <f t="shared" si="14"/>
        <v>-9000</v>
      </c>
      <c r="K47" s="182">
        <f t="shared" si="14"/>
        <v>210000</v>
      </c>
      <c r="L47" s="182">
        <f t="shared" si="14"/>
        <v>201000</v>
      </c>
      <c r="M47" s="182" t="e">
        <f t="shared" si="15"/>
        <v>#DIV/0!</v>
      </c>
      <c r="N47" s="182">
        <f t="shared" si="15"/>
        <v>100</v>
      </c>
      <c r="O47" s="182">
        <f t="shared" si="15"/>
        <v>95.714285714285722</v>
      </c>
      <c r="P47" s="145"/>
      <c r="Q47" s="144">
        <f>SUM(Q48:Q52)</f>
        <v>3000</v>
      </c>
      <c r="R47" s="145"/>
      <c r="S47" s="183">
        <f t="shared" si="4"/>
        <v>3000</v>
      </c>
      <c r="T47" s="182">
        <f t="shared" si="5"/>
        <v>12000</v>
      </c>
      <c r="U47" s="184">
        <f t="shared" si="6"/>
        <v>0</v>
      </c>
      <c r="V47" s="184">
        <f t="shared" si="16"/>
        <v>12000</v>
      </c>
      <c r="W47" s="185">
        <f t="shared" si="17"/>
        <v>75</v>
      </c>
      <c r="X47" s="185" t="e">
        <f t="shared" si="17"/>
        <v>#DIV/0!</v>
      </c>
      <c r="Y47" s="185">
        <f t="shared" si="17"/>
        <v>75</v>
      </c>
    </row>
    <row r="48" spans="1:25">
      <c r="A48" s="179">
        <v>5.0999999999999996</v>
      </c>
      <c r="B48" s="180" t="s">
        <v>184</v>
      </c>
      <c r="C48" s="142">
        <v>300000</v>
      </c>
      <c r="D48" s="142">
        <v>0</v>
      </c>
      <c r="E48" s="142">
        <v>75000</v>
      </c>
      <c r="F48" s="182">
        <f t="shared" si="9"/>
        <v>75000</v>
      </c>
      <c r="G48" s="142"/>
      <c r="H48" s="142"/>
      <c r="I48" s="182">
        <f t="shared" si="13"/>
        <v>0</v>
      </c>
      <c r="J48" s="182">
        <f t="shared" si="14"/>
        <v>0</v>
      </c>
      <c r="K48" s="182">
        <f t="shared" si="14"/>
        <v>75000</v>
      </c>
      <c r="L48" s="182">
        <f t="shared" si="14"/>
        <v>75000</v>
      </c>
      <c r="M48" s="182" t="e">
        <f t="shared" si="15"/>
        <v>#DIV/0!</v>
      </c>
      <c r="N48" s="182">
        <f t="shared" si="15"/>
        <v>100</v>
      </c>
      <c r="O48" s="182">
        <f t="shared" si="15"/>
        <v>100</v>
      </c>
      <c r="P48" s="145"/>
      <c r="Q48" s="145"/>
      <c r="R48" s="145"/>
      <c r="S48" s="183">
        <f t="shared" si="4"/>
        <v>0</v>
      </c>
      <c r="T48" s="182">
        <f t="shared" si="5"/>
        <v>0</v>
      </c>
      <c r="U48" s="184">
        <f t="shared" si="6"/>
        <v>0</v>
      </c>
      <c r="V48" s="184">
        <f t="shared" si="16"/>
        <v>0</v>
      </c>
      <c r="W48" s="185" t="e">
        <f t="shared" si="17"/>
        <v>#DIV/0!</v>
      </c>
      <c r="X48" s="185" t="e">
        <f t="shared" si="17"/>
        <v>#DIV/0!</v>
      </c>
      <c r="Y48" s="185" t="e">
        <f t="shared" si="17"/>
        <v>#DIV/0!</v>
      </c>
    </row>
    <row r="49" spans="1:25">
      <c r="A49" s="179">
        <v>5.2</v>
      </c>
      <c r="B49" s="180" t="s">
        <v>185</v>
      </c>
      <c r="C49" s="142">
        <v>540000</v>
      </c>
      <c r="D49" s="142"/>
      <c r="E49" s="142">
        <v>135000</v>
      </c>
      <c r="F49" s="182">
        <f t="shared" si="9"/>
        <v>135000</v>
      </c>
      <c r="G49" s="142">
        <v>9000</v>
      </c>
      <c r="H49" s="142"/>
      <c r="I49" s="182">
        <f t="shared" si="13"/>
        <v>9000</v>
      </c>
      <c r="J49" s="182">
        <f t="shared" si="14"/>
        <v>-9000</v>
      </c>
      <c r="K49" s="182">
        <f t="shared" si="14"/>
        <v>135000</v>
      </c>
      <c r="L49" s="182">
        <f t="shared" si="14"/>
        <v>126000</v>
      </c>
      <c r="M49" s="182" t="e">
        <f t="shared" si="15"/>
        <v>#DIV/0!</v>
      </c>
      <c r="N49" s="182">
        <f t="shared" si="15"/>
        <v>100</v>
      </c>
      <c r="O49" s="182">
        <f t="shared" si="15"/>
        <v>93.333333333333329</v>
      </c>
      <c r="P49" s="145"/>
      <c r="Q49" s="145">
        <v>3000</v>
      </c>
      <c r="R49" s="145"/>
      <c r="S49" s="183">
        <f t="shared" si="4"/>
        <v>3000</v>
      </c>
      <c r="T49" s="182">
        <f t="shared" si="5"/>
        <v>12000</v>
      </c>
      <c r="U49" s="184">
        <f t="shared" si="6"/>
        <v>0</v>
      </c>
      <c r="V49" s="184">
        <f t="shared" si="16"/>
        <v>12000</v>
      </c>
      <c r="W49" s="185">
        <f t="shared" si="17"/>
        <v>75</v>
      </c>
      <c r="X49" s="185" t="e">
        <f t="shared" si="17"/>
        <v>#DIV/0!</v>
      </c>
      <c r="Y49" s="185">
        <f t="shared" si="17"/>
        <v>75</v>
      </c>
    </row>
    <row r="50" spans="1:25">
      <c r="A50" s="179">
        <v>5.3</v>
      </c>
      <c r="B50" s="180" t="s">
        <v>186</v>
      </c>
      <c r="C50" s="142">
        <v>600000</v>
      </c>
      <c r="D50" s="142"/>
      <c r="E50" s="142"/>
      <c r="F50" s="182">
        <f t="shared" si="9"/>
        <v>0</v>
      </c>
      <c r="G50" s="142"/>
      <c r="H50" s="142"/>
      <c r="I50" s="182">
        <f t="shared" si="13"/>
        <v>0</v>
      </c>
      <c r="J50" s="182">
        <f t="shared" si="14"/>
        <v>0</v>
      </c>
      <c r="K50" s="182">
        <f t="shared" si="14"/>
        <v>0</v>
      </c>
      <c r="L50" s="182">
        <f t="shared" si="14"/>
        <v>0</v>
      </c>
      <c r="M50" s="182" t="e">
        <f t="shared" si="15"/>
        <v>#DIV/0!</v>
      </c>
      <c r="N50" s="182" t="e">
        <f t="shared" si="15"/>
        <v>#DIV/0!</v>
      </c>
      <c r="O50" s="182" t="e">
        <f t="shared" si="15"/>
        <v>#DIV/0!</v>
      </c>
      <c r="P50" s="145"/>
      <c r="Q50" s="145"/>
      <c r="R50" s="145"/>
      <c r="S50" s="183">
        <f t="shared" si="4"/>
        <v>0</v>
      </c>
      <c r="T50" s="182">
        <f t="shared" si="5"/>
        <v>0</v>
      </c>
      <c r="U50" s="184">
        <f t="shared" si="6"/>
        <v>0</v>
      </c>
      <c r="V50" s="184">
        <f t="shared" si="16"/>
        <v>0</v>
      </c>
      <c r="W50" s="185" t="e">
        <f t="shared" si="17"/>
        <v>#DIV/0!</v>
      </c>
      <c r="X50" s="185" t="e">
        <f t="shared" si="17"/>
        <v>#DIV/0!</v>
      </c>
      <c r="Y50" s="185" t="e">
        <f t="shared" si="17"/>
        <v>#DIV/0!</v>
      </c>
    </row>
    <row r="51" spans="1:25">
      <c r="A51" s="179">
        <v>5.4</v>
      </c>
      <c r="B51" s="180" t="s">
        <v>159</v>
      </c>
      <c r="C51" s="142"/>
      <c r="D51" s="142"/>
      <c r="E51" s="142"/>
      <c r="F51" s="182">
        <f t="shared" si="9"/>
        <v>0</v>
      </c>
      <c r="G51" s="142"/>
      <c r="H51" s="142"/>
      <c r="I51" s="182">
        <f t="shared" si="13"/>
        <v>0</v>
      </c>
      <c r="J51" s="182">
        <f t="shared" si="14"/>
        <v>0</v>
      </c>
      <c r="K51" s="182">
        <f t="shared" si="14"/>
        <v>0</v>
      </c>
      <c r="L51" s="182">
        <f t="shared" si="14"/>
        <v>0</v>
      </c>
      <c r="M51" s="182" t="e">
        <f t="shared" si="15"/>
        <v>#DIV/0!</v>
      </c>
      <c r="N51" s="182" t="e">
        <f t="shared" si="15"/>
        <v>#DIV/0!</v>
      </c>
      <c r="O51" s="182" t="e">
        <f t="shared" si="15"/>
        <v>#DIV/0!</v>
      </c>
      <c r="P51" s="145"/>
      <c r="Q51" s="145"/>
      <c r="R51" s="145"/>
      <c r="S51" s="183">
        <f t="shared" si="4"/>
        <v>0</v>
      </c>
      <c r="T51" s="182">
        <f t="shared" si="5"/>
        <v>0</v>
      </c>
      <c r="U51" s="184">
        <f t="shared" si="6"/>
        <v>0</v>
      </c>
      <c r="V51" s="184">
        <f t="shared" si="16"/>
        <v>0</v>
      </c>
      <c r="W51" s="185" t="e">
        <f t="shared" si="17"/>
        <v>#DIV/0!</v>
      </c>
      <c r="X51" s="185" t="e">
        <f t="shared" si="17"/>
        <v>#DIV/0!</v>
      </c>
      <c r="Y51" s="185" t="e">
        <f t="shared" si="17"/>
        <v>#DIV/0!</v>
      </c>
    </row>
    <row r="52" spans="1:25">
      <c r="A52" s="179">
        <v>5.5</v>
      </c>
      <c r="B52" s="180" t="s">
        <v>160</v>
      </c>
      <c r="C52" s="142"/>
      <c r="D52" s="142"/>
      <c r="E52" s="142"/>
      <c r="F52" s="182">
        <f t="shared" si="9"/>
        <v>0</v>
      </c>
      <c r="G52" s="142"/>
      <c r="H52" s="142"/>
      <c r="I52" s="182">
        <f t="shared" si="13"/>
        <v>0</v>
      </c>
      <c r="J52" s="182">
        <f t="shared" si="14"/>
        <v>0</v>
      </c>
      <c r="K52" s="182">
        <f t="shared" si="14"/>
        <v>0</v>
      </c>
      <c r="L52" s="182">
        <f t="shared" si="14"/>
        <v>0</v>
      </c>
      <c r="M52" s="182" t="e">
        <f t="shared" si="15"/>
        <v>#DIV/0!</v>
      </c>
      <c r="N52" s="182" t="e">
        <f t="shared" si="15"/>
        <v>#DIV/0!</v>
      </c>
      <c r="O52" s="182" t="e">
        <f t="shared" si="15"/>
        <v>#DIV/0!</v>
      </c>
      <c r="P52" s="145"/>
      <c r="Q52" s="145"/>
      <c r="R52" s="145"/>
      <c r="S52" s="183">
        <f t="shared" si="4"/>
        <v>0</v>
      </c>
      <c r="T52" s="182">
        <f t="shared" si="5"/>
        <v>0</v>
      </c>
      <c r="U52" s="184">
        <f t="shared" si="6"/>
        <v>0</v>
      </c>
      <c r="V52" s="184">
        <f t="shared" si="16"/>
        <v>0</v>
      </c>
      <c r="W52" s="185" t="e">
        <f t="shared" si="17"/>
        <v>#DIV/0!</v>
      </c>
      <c r="X52" s="185" t="e">
        <f t="shared" si="17"/>
        <v>#DIV/0!</v>
      </c>
      <c r="Y52" s="185" t="e">
        <f t="shared" si="17"/>
        <v>#DIV/0!</v>
      </c>
    </row>
    <row r="53" spans="1:25" ht="25.5">
      <c r="A53" s="179">
        <v>6</v>
      </c>
      <c r="B53" s="195" t="s">
        <v>187</v>
      </c>
      <c r="C53" s="139">
        <f>SUM(C54:C60)</f>
        <v>10496000</v>
      </c>
      <c r="D53" s="139">
        <f t="shared" ref="D53:F53" si="19">SUM(D54:D60)</f>
        <v>1220000</v>
      </c>
      <c r="E53" s="139">
        <f t="shared" si="19"/>
        <v>980000</v>
      </c>
      <c r="F53" s="139">
        <f t="shared" si="19"/>
        <v>2200000</v>
      </c>
      <c r="G53" s="139">
        <f>SUM(G54:G60)</f>
        <v>419739</v>
      </c>
      <c r="H53" s="139">
        <f>SUM(H54:H60)</f>
        <v>433521</v>
      </c>
      <c r="I53" s="182">
        <f t="shared" si="13"/>
        <v>853260</v>
      </c>
      <c r="J53" s="182">
        <f t="shared" si="14"/>
        <v>800261</v>
      </c>
      <c r="K53" s="182">
        <f t="shared" si="14"/>
        <v>546479</v>
      </c>
      <c r="L53" s="182">
        <f t="shared" si="14"/>
        <v>1346740</v>
      </c>
      <c r="M53" s="182">
        <f t="shared" si="15"/>
        <v>65.595163934426225</v>
      </c>
      <c r="N53" s="182">
        <f t="shared" si="15"/>
        <v>55.763163265306126</v>
      </c>
      <c r="O53" s="182">
        <f t="shared" si="15"/>
        <v>61.215454545454548</v>
      </c>
      <c r="P53" s="145"/>
      <c r="Q53" s="139">
        <f>SUM(Q55:Q60)</f>
        <v>139913</v>
      </c>
      <c r="R53" s="144">
        <f>SUM(R54:R60)</f>
        <v>144507</v>
      </c>
      <c r="S53" s="183">
        <f t="shared" si="4"/>
        <v>284420</v>
      </c>
      <c r="T53" s="182">
        <f t="shared" si="5"/>
        <v>559652</v>
      </c>
      <c r="U53" s="184">
        <f t="shared" si="6"/>
        <v>578028</v>
      </c>
      <c r="V53" s="184">
        <f t="shared" si="16"/>
        <v>1137680</v>
      </c>
      <c r="W53" s="185">
        <f t="shared" si="17"/>
        <v>75</v>
      </c>
      <c r="X53" s="185">
        <f t="shared" si="17"/>
        <v>75</v>
      </c>
      <c r="Y53" s="185">
        <f t="shared" si="17"/>
        <v>75</v>
      </c>
    </row>
    <row r="54" spans="1:25">
      <c r="A54" s="179">
        <v>6.1</v>
      </c>
      <c r="B54" s="180" t="s">
        <v>188</v>
      </c>
      <c r="C54" s="142">
        <v>462000</v>
      </c>
      <c r="D54" s="142">
        <v>100000</v>
      </c>
      <c r="E54" s="142">
        <v>250000</v>
      </c>
      <c r="F54" s="182">
        <f t="shared" si="9"/>
        <v>350000</v>
      </c>
      <c r="G54" s="142"/>
      <c r="H54" s="142">
        <v>70635</v>
      </c>
      <c r="I54" s="182">
        <f t="shared" si="13"/>
        <v>70635</v>
      </c>
      <c r="J54" s="182">
        <f t="shared" si="14"/>
        <v>100000</v>
      </c>
      <c r="K54" s="182">
        <f t="shared" si="14"/>
        <v>179365</v>
      </c>
      <c r="L54" s="182">
        <f t="shared" si="14"/>
        <v>279365</v>
      </c>
      <c r="M54" s="182">
        <f t="shared" si="15"/>
        <v>100</v>
      </c>
      <c r="N54" s="182">
        <f t="shared" si="15"/>
        <v>71.745999999999995</v>
      </c>
      <c r="O54" s="182">
        <f t="shared" si="15"/>
        <v>79.818571428571431</v>
      </c>
      <c r="P54" s="145"/>
      <c r="Q54" s="145"/>
      <c r="R54" s="145">
        <v>23545</v>
      </c>
      <c r="S54" s="183">
        <f t="shared" si="4"/>
        <v>23545</v>
      </c>
      <c r="T54" s="182">
        <f t="shared" si="5"/>
        <v>0</v>
      </c>
      <c r="U54" s="184">
        <f t="shared" si="6"/>
        <v>94180</v>
      </c>
      <c r="V54" s="184">
        <f t="shared" si="16"/>
        <v>94180</v>
      </c>
      <c r="W54" s="185" t="e">
        <f t="shared" si="17"/>
        <v>#DIV/0!</v>
      </c>
      <c r="X54" s="185">
        <f t="shared" si="17"/>
        <v>75</v>
      </c>
      <c r="Y54" s="185">
        <f t="shared" si="17"/>
        <v>75</v>
      </c>
    </row>
    <row r="55" spans="1:25">
      <c r="A55" s="179">
        <v>6.2</v>
      </c>
      <c r="B55" s="180" t="s">
        <v>189</v>
      </c>
      <c r="C55" s="142">
        <v>264000</v>
      </c>
      <c r="D55" s="142"/>
      <c r="E55" s="142"/>
      <c r="F55" s="182">
        <f t="shared" si="9"/>
        <v>0</v>
      </c>
      <c r="G55" s="142"/>
      <c r="H55" s="142"/>
      <c r="I55" s="182">
        <f t="shared" si="13"/>
        <v>0</v>
      </c>
      <c r="J55" s="182">
        <f t="shared" si="14"/>
        <v>0</v>
      </c>
      <c r="K55" s="182">
        <f t="shared" si="14"/>
        <v>0</v>
      </c>
      <c r="L55" s="182">
        <f t="shared" si="14"/>
        <v>0</v>
      </c>
      <c r="M55" s="182" t="e">
        <f t="shared" si="15"/>
        <v>#DIV/0!</v>
      </c>
      <c r="N55" s="182" t="e">
        <f t="shared" si="15"/>
        <v>#DIV/0!</v>
      </c>
      <c r="O55" s="182" t="e">
        <f t="shared" si="15"/>
        <v>#DIV/0!</v>
      </c>
      <c r="P55" s="145"/>
      <c r="Q55" s="145"/>
      <c r="R55" s="145"/>
      <c r="S55" s="183">
        <f t="shared" si="4"/>
        <v>0</v>
      </c>
      <c r="T55" s="182">
        <f t="shared" si="5"/>
        <v>0</v>
      </c>
      <c r="U55" s="184">
        <f t="shared" si="6"/>
        <v>0</v>
      </c>
      <c r="V55" s="184">
        <f t="shared" si="16"/>
        <v>0</v>
      </c>
      <c r="W55" s="185" t="e">
        <f t="shared" si="17"/>
        <v>#DIV/0!</v>
      </c>
      <c r="X55" s="185" t="e">
        <f t="shared" si="17"/>
        <v>#DIV/0!</v>
      </c>
      <c r="Y55" s="185" t="e">
        <f t="shared" si="17"/>
        <v>#DIV/0!</v>
      </c>
    </row>
    <row r="56" spans="1:25">
      <c r="A56" s="179">
        <v>6.3</v>
      </c>
      <c r="B56" s="180" t="s">
        <v>190</v>
      </c>
      <c r="C56" s="142">
        <v>350000</v>
      </c>
      <c r="D56" s="142"/>
      <c r="E56" s="142"/>
      <c r="F56" s="182">
        <f t="shared" si="9"/>
        <v>0</v>
      </c>
      <c r="G56" s="142"/>
      <c r="H56" s="142"/>
      <c r="I56" s="182">
        <f t="shared" si="13"/>
        <v>0</v>
      </c>
      <c r="J56" s="182">
        <f t="shared" si="14"/>
        <v>0</v>
      </c>
      <c r="K56" s="182">
        <f t="shared" si="14"/>
        <v>0</v>
      </c>
      <c r="L56" s="182">
        <f t="shared" si="14"/>
        <v>0</v>
      </c>
      <c r="M56" s="182" t="e">
        <f t="shared" si="15"/>
        <v>#DIV/0!</v>
      </c>
      <c r="N56" s="182" t="e">
        <f t="shared" si="15"/>
        <v>#DIV/0!</v>
      </c>
      <c r="O56" s="182" t="e">
        <f t="shared" si="15"/>
        <v>#DIV/0!</v>
      </c>
      <c r="P56" s="145"/>
      <c r="Q56" s="145"/>
      <c r="R56" s="145"/>
      <c r="S56" s="183">
        <f t="shared" si="4"/>
        <v>0</v>
      </c>
      <c r="T56" s="182">
        <f t="shared" si="5"/>
        <v>0</v>
      </c>
      <c r="U56" s="184">
        <f t="shared" si="6"/>
        <v>0</v>
      </c>
      <c r="V56" s="184">
        <f t="shared" si="16"/>
        <v>0</v>
      </c>
      <c r="W56" s="185" t="e">
        <f t="shared" si="17"/>
        <v>#DIV/0!</v>
      </c>
      <c r="X56" s="185" t="e">
        <f t="shared" si="17"/>
        <v>#DIV/0!</v>
      </c>
      <c r="Y56" s="185" t="e">
        <f t="shared" si="17"/>
        <v>#DIV/0!</v>
      </c>
    </row>
    <row r="57" spans="1:25">
      <c r="A57" s="179">
        <v>6.4</v>
      </c>
      <c r="B57" s="180" t="s">
        <v>191</v>
      </c>
      <c r="C57" s="142">
        <v>1800000</v>
      </c>
      <c r="D57" s="142">
        <v>60000</v>
      </c>
      <c r="E57" s="142">
        <v>200000</v>
      </c>
      <c r="F57" s="182">
        <f t="shared" si="9"/>
        <v>260000</v>
      </c>
      <c r="G57" s="142">
        <v>5032</v>
      </c>
      <c r="H57" s="142">
        <v>38707</v>
      </c>
      <c r="I57" s="182">
        <f t="shared" si="13"/>
        <v>43739</v>
      </c>
      <c r="J57" s="182">
        <f t="shared" si="14"/>
        <v>54968</v>
      </c>
      <c r="K57" s="182">
        <f t="shared" si="14"/>
        <v>161293</v>
      </c>
      <c r="L57" s="182">
        <f t="shared" si="14"/>
        <v>216261</v>
      </c>
      <c r="M57" s="182">
        <f t="shared" si="15"/>
        <v>91.61333333333333</v>
      </c>
      <c r="N57" s="182">
        <f t="shared" si="15"/>
        <v>80.646500000000003</v>
      </c>
      <c r="O57" s="182">
        <f t="shared" si="15"/>
        <v>83.177307692307693</v>
      </c>
      <c r="P57" s="145"/>
      <c r="Q57" s="145">
        <v>1678</v>
      </c>
      <c r="R57" s="145">
        <v>12903</v>
      </c>
      <c r="S57" s="183">
        <f t="shared" si="4"/>
        <v>14581</v>
      </c>
      <c r="T57" s="182">
        <f t="shared" si="5"/>
        <v>6710</v>
      </c>
      <c r="U57" s="184">
        <f t="shared" si="6"/>
        <v>51610</v>
      </c>
      <c r="V57" s="184">
        <f t="shared" si="16"/>
        <v>58320</v>
      </c>
      <c r="W57" s="185">
        <f t="shared" si="17"/>
        <v>74.992548435171386</v>
      </c>
      <c r="X57" s="185">
        <f t="shared" si="17"/>
        <v>74.999031195504756</v>
      </c>
      <c r="Y57" s="185">
        <f t="shared" si="17"/>
        <v>74.998285322359393</v>
      </c>
    </row>
    <row r="58" spans="1:25">
      <c r="A58" s="179">
        <v>6.5</v>
      </c>
      <c r="B58" s="180" t="s">
        <v>192</v>
      </c>
      <c r="C58" s="142">
        <v>1260000</v>
      </c>
      <c r="D58" s="142"/>
      <c r="E58" s="142"/>
      <c r="F58" s="182">
        <f t="shared" si="9"/>
        <v>0</v>
      </c>
      <c r="G58" s="142"/>
      <c r="H58" s="142"/>
      <c r="I58" s="182">
        <f t="shared" si="13"/>
        <v>0</v>
      </c>
      <c r="J58" s="182">
        <f t="shared" si="14"/>
        <v>0</v>
      </c>
      <c r="K58" s="182">
        <f t="shared" si="14"/>
        <v>0</v>
      </c>
      <c r="L58" s="182">
        <f t="shared" si="14"/>
        <v>0</v>
      </c>
      <c r="M58" s="182" t="e">
        <f t="shared" si="15"/>
        <v>#DIV/0!</v>
      </c>
      <c r="N58" s="182" t="e">
        <f t="shared" si="15"/>
        <v>#DIV/0!</v>
      </c>
      <c r="O58" s="182" t="e">
        <f t="shared" si="15"/>
        <v>#DIV/0!</v>
      </c>
      <c r="P58" s="145"/>
      <c r="Q58" s="145"/>
      <c r="R58" s="145"/>
      <c r="S58" s="183">
        <f t="shared" si="4"/>
        <v>0</v>
      </c>
      <c r="T58" s="182">
        <f t="shared" si="5"/>
        <v>0</v>
      </c>
      <c r="U58" s="184">
        <f t="shared" si="6"/>
        <v>0</v>
      </c>
      <c r="V58" s="184">
        <f t="shared" si="16"/>
        <v>0</v>
      </c>
      <c r="W58" s="185" t="e">
        <f t="shared" si="17"/>
        <v>#DIV/0!</v>
      </c>
      <c r="X58" s="185" t="e">
        <f t="shared" si="17"/>
        <v>#DIV/0!</v>
      </c>
      <c r="Y58" s="185" t="e">
        <f t="shared" si="17"/>
        <v>#DIV/0!</v>
      </c>
    </row>
    <row r="59" spans="1:25">
      <c r="A59" s="179">
        <v>6.6</v>
      </c>
      <c r="B59" s="196" t="s">
        <v>373</v>
      </c>
      <c r="C59" s="142">
        <v>5400000</v>
      </c>
      <c r="D59" s="142">
        <v>900000</v>
      </c>
      <c r="E59" s="142">
        <v>450000</v>
      </c>
      <c r="F59" s="182">
        <f t="shared" si="9"/>
        <v>1350000</v>
      </c>
      <c r="G59" s="142">
        <v>312575</v>
      </c>
      <c r="H59" s="142">
        <v>280257</v>
      </c>
      <c r="I59" s="182">
        <f t="shared" si="13"/>
        <v>592832</v>
      </c>
      <c r="J59" s="182">
        <f t="shared" si="14"/>
        <v>587425</v>
      </c>
      <c r="K59" s="182">
        <f t="shared" si="14"/>
        <v>169743</v>
      </c>
      <c r="L59" s="182">
        <f t="shared" si="14"/>
        <v>757168</v>
      </c>
      <c r="M59" s="182">
        <f t="shared" si="15"/>
        <v>65.269444444444446</v>
      </c>
      <c r="N59" s="182">
        <f t="shared" si="15"/>
        <v>37.720666666666666</v>
      </c>
      <c r="O59" s="182">
        <f t="shared" si="15"/>
        <v>56.086518518518517</v>
      </c>
      <c r="P59" s="145"/>
      <c r="Q59" s="145">
        <v>104191</v>
      </c>
      <c r="R59" s="145">
        <v>93419</v>
      </c>
      <c r="S59" s="183">
        <f t="shared" si="4"/>
        <v>197610</v>
      </c>
      <c r="T59" s="182">
        <f t="shared" si="5"/>
        <v>416766</v>
      </c>
      <c r="U59" s="184">
        <f t="shared" si="6"/>
        <v>373676</v>
      </c>
      <c r="V59" s="184">
        <f t="shared" si="16"/>
        <v>790442</v>
      </c>
      <c r="W59" s="185">
        <f t="shared" si="17"/>
        <v>75.000119971398817</v>
      </c>
      <c r="X59" s="185">
        <f t="shared" si="17"/>
        <v>75</v>
      </c>
      <c r="Y59" s="185">
        <f t="shared" si="17"/>
        <v>75.000063255748046</v>
      </c>
    </row>
    <row r="60" spans="1:25">
      <c r="A60" s="179">
        <v>6.7</v>
      </c>
      <c r="B60" s="196" t="s">
        <v>374</v>
      </c>
      <c r="C60" s="142">
        <v>960000</v>
      </c>
      <c r="D60" s="142">
        <v>160000</v>
      </c>
      <c r="E60" s="142">
        <v>80000</v>
      </c>
      <c r="F60" s="182">
        <f t="shared" si="9"/>
        <v>240000</v>
      </c>
      <c r="G60" s="142">
        <v>102132</v>
      </c>
      <c r="H60" s="142">
        <v>43922</v>
      </c>
      <c r="I60" s="182">
        <f t="shared" si="13"/>
        <v>146054</v>
      </c>
      <c r="J60" s="182">
        <f t="shared" si="14"/>
        <v>57868</v>
      </c>
      <c r="K60" s="182">
        <f t="shared" si="14"/>
        <v>36078</v>
      </c>
      <c r="L60" s="182">
        <f t="shared" si="14"/>
        <v>93946</v>
      </c>
      <c r="M60" s="182">
        <f t="shared" si="15"/>
        <v>36.167500000000004</v>
      </c>
      <c r="N60" s="182">
        <f t="shared" si="15"/>
        <v>45.097500000000004</v>
      </c>
      <c r="O60" s="182">
        <f t="shared" si="15"/>
        <v>39.144166666666671</v>
      </c>
      <c r="P60" s="145"/>
      <c r="Q60" s="145">
        <v>34044</v>
      </c>
      <c r="R60" s="145">
        <v>14640</v>
      </c>
      <c r="S60" s="183">
        <f t="shared" si="4"/>
        <v>48684</v>
      </c>
      <c r="T60" s="182">
        <f t="shared" si="5"/>
        <v>136176</v>
      </c>
      <c r="U60" s="184">
        <f t="shared" si="6"/>
        <v>58562</v>
      </c>
      <c r="V60" s="184">
        <f t="shared" si="16"/>
        <v>194738</v>
      </c>
      <c r="W60" s="185">
        <f t="shared" si="17"/>
        <v>75</v>
      </c>
      <c r="X60" s="185">
        <f t="shared" si="17"/>
        <v>75.000853795976923</v>
      </c>
      <c r="Y60" s="185">
        <f t="shared" si="17"/>
        <v>75.000256755230097</v>
      </c>
    </row>
    <row r="61" spans="1:25" ht="76.5">
      <c r="A61" s="179">
        <v>7</v>
      </c>
      <c r="B61" s="195" t="s">
        <v>193</v>
      </c>
      <c r="C61" s="139">
        <f>SUM(C62:C67)</f>
        <v>9132000</v>
      </c>
      <c r="D61" s="139">
        <f t="shared" ref="D61:F61" si="20">SUM(D62:D67)</f>
        <v>727500</v>
      </c>
      <c r="E61" s="139">
        <f t="shared" si="20"/>
        <v>269500</v>
      </c>
      <c r="F61" s="139">
        <f t="shared" si="20"/>
        <v>997000</v>
      </c>
      <c r="G61" s="139">
        <f>SUM(G62:G67)</f>
        <v>850364</v>
      </c>
      <c r="H61" s="139">
        <f>SUM(H62:H67)</f>
        <v>449344</v>
      </c>
      <c r="I61" s="182">
        <f t="shared" si="13"/>
        <v>1299708</v>
      </c>
      <c r="J61" s="182">
        <f t="shared" si="14"/>
        <v>-122864</v>
      </c>
      <c r="K61" s="182">
        <f t="shared" si="14"/>
        <v>-179844</v>
      </c>
      <c r="L61" s="182">
        <f t="shared" si="14"/>
        <v>-302708</v>
      </c>
      <c r="M61" s="182">
        <f t="shared" si="15"/>
        <v>-16.888522336769761</v>
      </c>
      <c r="N61" s="182">
        <f t="shared" si="15"/>
        <v>-66.732467532467538</v>
      </c>
      <c r="O61" s="182">
        <f t="shared" si="15"/>
        <v>-30.361885656970912</v>
      </c>
      <c r="P61" s="145"/>
      <c r="Q61" s="139">
        <f>SUM(Q62:Q67)</f>
        <v>283455</v>
      </c>
      <c r="R61" s="144">
        <f>SUM(R62:R66)</f>
        <v>149781</v>
      </c>
      <c r="S61" s="183">
        <f t="shared" si="4"/>
        <v>433236</v>
      </c>
      <c r="T61" s="182">
        <f t="shared" si="5"/>
        <v>1133819</v>
      </c>
      <c r="U61" s="184">
        <f t="shared" si="6"/>
        <v>599125</v>
      </c>
      <c r="V61" s="184">
        <f t="shared" si="16"/>
        <v>1732944</v>
      </c>
      <c r="W61" s="185">
        <f t="shared" si="17"/>
        <v>74.999977950625279</v>
      </c>
      <c r="X61" s="185">
        <f t="shared" si="17"/>
        <v>75.000041727519289</v>
      </c>
      <c r="Y61" s="185">
        <f t="shared" si="17"/>
        <v>75</v>
      </c>
    </row>
    <row r="62" spans="1:25">
      <c r="A62" s="179">
        <v>7.1</v>
      </c>
      <c r="B62" s="192" t="s">
        <v>194</v>
      </c>
      <c r="C62" s="142">
        <v>8064000</v>
      </c>
      <c r="D62" s="142">
        <v>579000</v>
      </c>
      <c r="E62" s="142">
        <v>193000</v>
      </c>
      <c r="F62" s="182">
        <f t="shared" si="9"/>
        <v>772000</v>
      </c>
      <c r="G62" s="142">
        <v>789527</v>
      </c>
      <c r="H62" s="142">
        <f>297144+105274</f>
        <v>402418</v>
      </c>
      <c r="I62" s="182">
        <f t="shared" si="13"/>
        <v>1191945</v>
      </c>
      <c r="J62" s="182">
        <f t="shared" si="14"/>
        <v>-210527</v>
      </c>
      <c r="K62" s="182">
        <f t="shared" si="14"/>
        <v>-209418</v>
      </c>
      <c r="L62" s="182">
        <f t="shared" si="14"/>
        <v>-419945</v>
      </c>
      <c r="M62" s="182">
        <f t="shared" si="15"/>
        <v>-36.360449050086359</v>
      </c>
      <c r="N62" s="182">
        <f t="shared" si="15"/>
        <v>-108.50673575129535</v>
      </c>
      <c r="O62" s="182">
        <f t="shared" si="15"/>
        <v>-54.3970207253886</v>
      </c>
      <c r="P62" s="145"/>
      <c r="Q62" s="145">
        <v>263176</v>
      </c>
      <c r="R62" s="145">
        <f>99048+35091</f>
        <v>134139</v>
      </c>
      <c r="S62" s="183">
        <f t="shared" si="4"/>
        <v>397315</v>
      </c>
      <c r="T62" s="182">
        <f t="shared" si="5"/>
        <v>1052703</v>
      </c>
      <c r="U62" s="184">
        <f t="shared" si="6"/>
        <v>536557</v>
      </c>
      <c r="V62" s="184">
        <f t="shared" si="16"/>
        <v>1589260</v>
      </c>
      <c r="W62" s="185">
        <f t="shared" si="17"/>
        <v>74.999976251611329</v>
      </c>
      <c r="X62" s="185">
        <f t="shared" si="17"/>
        <v>75.00004659337219</v>
      </c>
      <c r="Y62" s="185">
        <f t="shared" si="17"/>
        <v>75</v>
      </c>
    </row>
    <row r="63" spans="1:25">
      <c r="A63" s="179">
        <v>7.2</v>
      </c>
      <c r="B63" s="180" t="s">
        <v>195</v>
      </c>
      <c r="C63" s="142">
        <v>648000</v>
      </c>
      <c r="D63" s="142">
        <v>108000</v>
      </c>
      <c r="E63" s="142">
        <v>54000</v>
      </c>
      <c r="F63" s="182">
        <f t="shared" si="9"/>
        <v>162000</v>
      </c>
      <c r="G63" s="142">
        <v>36406</v>
      </c>
      <c r="H63" s="142">
        <v>37023</v>
      </c>
      <c r="I63" s="182">
        <f t="shared" si="13"/>
        <v>73429</v>
      </c>
      <c r="J63" s="182">
        <f t="shared" si="14"/>
        <v>71594</v>
      </c>
      <c r="K63" s="182">
        <f t="shared" si="14"/>
        <v>16977</v>
      </c>
      <c r="L63" s="182">
        <f t="shared" si="14"/>
        <v>88571</v>
      </c>
      <c r="M63" s="182">
        <f t="shared" si="15"/>
        <v>66.290740740740745</v>
      </c>
      <c r="N63" s="182">
        <f t="shared" si="15"/>
        <v>31.43888888888889</v>
      </c>
      <c r="O63" s="182">
        <f t="shared" si="15"/>
        <v>54.673456790123453</v>
      </c>
      <c r="P63" s="145"/>
      <c r="Q63" s="145">
        <v>12136</v>
      </c>
      <c r="R63" s="145">
        <v>12341</v>
      </c>
      <c r="S63" s="183">
        <f t="shared" si="4"/>
        <v>24477</v>
      </c>
      <c r="T63" s="182">
        <f t="shared" si="5"/>
        <v>48542</v>
      </c>
      <c r="U63" s="184">
        <f t="shared" si="6"/>
        <v>49364</v>
      </c>
      <c r="V63" s="184">
        <f t="shared" si="16"/>
        <v>97906</v>
      </c>
      <c r="W63" s="185">
        <f t="shared" si="17"/>
        <v>74.998969964154753</v>
      </c>
      <c r="X63" s="185">
        <f t="shared" si="17"/>
        <v>75</v>
      </c>
      <c r="Y63" s="185">
        <f t="shared" si="17"/>
        <v>74.999489306069094</v>
      </c>
    </row>
    <row r="64" spans="1:25">
      <c r="A64" s="179">
        <v>7.3</v>
      </c>
      <c r="B64" s="192" t="s">
        <v>196</v>
      </c>
      <c r="C64" s="142">
        <v>180000</v>
      </c>
      <c r="D64" s="142">
        <v>30000</v>
      </c>
      <c r="E64" s="142">
        <v>15000</v>
      </c>
      <c r="F64" s="182">
        <f t="shared" si="9"/>
        <v>45000</v>
      </c>
      <c r="G64" s="142">
        <v>15173</v>
      </c>
      <c r="H64" s="142">
        <v>4637</v>
      </c>
      <c r="I64" s="182">
        <f t="shared" si="13"/>
        <v>19810</v>
      </c>
      <c r="J64" s="182">
        <f t="shared" si="14"/>
        <v>14827</v>
      </c>
      <c r="K64" s="182">
        <f t="shared" si="14"/>
        <v>10363</v>
      </c>
      <c r="L64" s="182">
        <f t="shared" si="14"/>
        <v>25190</v>
      </c>
      <c r="M64" s="182">
        <f t="shared" si="15"/>
        <v>49.423333333333339</v>
      </c>
      <c r="N64" s="182">
        <f t="shared" si="15"/>
        <v>69.086666666666659</v>
      </c>
      <c r="O64" s="182">
        <f t="shared" si="15"/>
        <v>55.977777777777781</v>
      </c>
      <c r="P64" s="145"/>
      <c r="Q64" s="145">
        <v>5057</v>
      </c>
      <c r="R64" s="145">
        <v>1545</v>
      </c>
      <c r="S64" s="183">
        <f t="shared" si="4"/>
        <v>6602</v>
      </c>
      <c r="T64" s="182">
        <f t="shared" si="5"/>
        <v>20230</v>
      </c>
      <c r="U64" s="184">
        <f t="shared" si="6"/>
        <v>6182</v>
      </c>
      <c r="V64" s="184">
        <f t="shared" si="16"/>
        <v>26412</v>
      </c>
      <c r="W64" s="185">
        <f t="shared" si="17"/>
        <v>75.002471576866043</v>
      </c>
      <c r="X64" s="185">
        <f t="shared" si="17"/>
        <v>75.008087997411849</v>
      </c>
      <c r="Y64" s="185">
        <f t="shared" si="17"/>
        <v>75.003786157807056</v>
      </c>
    </row>
    <row r="65" spans="1:25">
      <c r="A65" s="179">
        <v>7.4</v>
      </c>
      <c r="B65" s="192" t="s">
        <v>197</v>
      </c>
      <c r="C65" s="142">
        <v>90000</v>
      </c>
      <c r="D65" s="142">
        <v>10500</v>
      </c>
      <c r="E65" s="142">
        <v>7500</v>
      </c>
      <c r="F65" s="182">
        <f t="shared" si="9"/>
        <v>18000</v>
      </c>
      <c r="G65" s="142">
        <v>9258</v>
      </c>
      <c r="H65" s="142">
        <v>5266</v>
      </c>
      <c r="I65" s="182">
        <f t="shared" si="13"/>
        <v>14524</v>
      </c>
      <c r="J65" s="182">
        <f t="shared" si="14"/>
        <v>1242</v>
      </c>
      <c r="K65" s="182">
        <f t="shared" si="14"/>
        <v>2234</v>
      </c>
      <c r="L65" s="182">
        <f t="shared" si="14"/>
        <v>3476</v>
      </c>
      <c r="M65" s="182">
        <f t="shared" si="15"/>
        <v>11.828571428571429</v>
      </c>
      <c r="N65" s="182">
        <f t="shared" si="15"/>
        <v>29.786666666666665</v>
      </c>
      <c r="O65" s="182">
        <f t="shared" si="15"/>
        <v>19.311111111111114</v>
      </c>
      <c r="P65" s="145"/>
      <c r="Q65" s="145">
        <v>3086</v>
      </c>
      <c r="R65" s="145">
        <v>1756</v>
      </c>
      <c r="S65" s="183">
        <f t="shared" si="4"/>
        <v>4842</v>
      </c>
      <c r="T65" s="182">
        <f t="shared" si="5"/>
        <v>12344</v>
      </c>
      <c r="U65" s="184">
        <f t="shared" si="6"/>
        <v>7022</v>
      </c>
      <c r="V65" s="184">
        <f t="shared" si="16"/>
        <v>19366</v>
      </c>
      <c r="W65" s="185">
        <f t="shared" si="17"/>
        <v>75</v>
      </c>
      <c r="X65" s="185">
        <f t="shared" si="17"/>
        <v>74.992879521503838</v>
      </c>
      <c r="Y65" s="185">
        <f t="shared" si="17"/>
        <v>74.997418155530312</v>
      </c>
    </row>
    <row r="66" spans="1:25">
      <c r="A66" s="179">
        <v>7.5</v>
      </c>
      <c r="B66" s="180" t="s">
        <v>375</v>
      </c>
      <c r="C66" s="142">
        <v>150000</v>
      </c>
      <c r="D66" s="142"/>
      <c r="E66" s="142"/>
      <c r="F66" s="182">
        <f t="shared" si="9"/>
        <v>0</v>
      </c>
      <c r="G66" s="142"/>
      <c r="H66" s="142"/>
      <c r="I66" s="182">
        <f t="shared" si="13"/>
        <v>0</v>
      </c>
      <c r="J66" s="182">
        <f t="shared" si="14"/>
        <v>0</v>
      </c>
      <c r="K66" s="182">
        <f t="shared" si="14"/>
        <v>0</v>
      </c>
      <c r="L66" s="182">
        <f t="shared" si="14"/>
        <v>0</v>
      </c>
      <c r="M66" s="182" t="e">
        <f t="shared" si="15"/>
        <v>#DIV/0!</v>
      </c>
      <c r="N66" s="182" t="e">
        <f t="shared" si="15"/>
        <v>#DIV/0!</v>
      </c>
      <c r="O66" s="182" t="e">
        <f t="shared" si="15"/>
        <v>#DIV/0!</v>
      </c>
      <c r="P66" s="145"/>
      <c r="Q66" s="145"/>
      <c r="R66" s="145"/>
      <c r="S66" s="183">
        <f t="shared" si="4"/>
        <v>0</v>
      </c>
      <c r="T66" s="182">
        <f t="shared" si="5"/>
        <v>0</v>
      </c>
      <c r="U66" s="184">
        <f t="shared" si="6"/>
        <v>0</v>
      </c>
      <c r="V66" s="184">
        <f t="shared" si="16"/>
        <v>0</v>
      </c>
      <c r="W66" s="185" t="e">
        <f t="shared" si="17"/>
        <v>#DIV/0!</v>
      </c>
      <c r="X66" s="185" t="e">
        <f t="shared" si="17"/>
        <v>#DIV/0!</v>
      </c>
      <c r="Y66" s="185" t="e">
        <f t="shared" si="17"/>
        <v>#DIV/0!</v>
      </c>
    </row>
    <row r="67" spans="1:25">
      <c r="A67" s="179">
        <v>7.6</v>
      </c>
      <c r="B67" s="180" t="s">
        <v>160</v>
      </c>
      <c r="C67" s="142"/>
      <c r="D67" s="142"/>
      <c r="E67" s="142"/>
      <c r="F67" s="182">
        <f t="shared" si="9"/>
        <v>0</v>
      </c>
      <c r="G67" s="142"/>
      <c r="H67" s="142"/>
      <c r="I67" s="182">
        <f t="shared" si="13"/>
        <v>0</v>
      </c>
      <c r="J67" s="182">
        <f t="shared" si="14"/>
        <v>0</v>
      </c>
      <c r="K67" s="182">
        <f t="shared" si="14"/>
        <v>0</v>
      </c>
      <c r="L67" s="182">
        <f t="shared" si="14"/>
        <v>0</v>
      </c>
      <c r="M67" s="182" t="e">
        <f t="shared" si="15"/>
        <v>#DIV/0!</v>
      </c>
      <c r="N67" s="182" t="e">
        <f t="shared" si="15"/>
        <v>#DIV/0!</v>
      </c>
      <c r="O67" s="182" t="e">
        <f t="shared" si="15"/>
        <v>#DIV/0!</v>
      </c>
      <c r="P67" s="145"/>
      <c r="Q67" s="145"/>
      <c r="R67" s="145"/>
      <c r="S67" s="183">
        <f t="shared" si="4"/>
        <v>0</v>
      </c>
      <c r="T67" s="182">
        <f t="shared" si="5"/>
        <v>0</v>
      </c>
      <c r="U67" s="184">
        <f t="shared" si="6"/>
        <v>0</v>
      </c>
      <c r="V67" s="184">
        <f t="shared" si="16"/>
        <v>0</v>
      </c>
      <c r="W67" s="185" t="e">
        <f t="shared" si="17"/>
        <v>#DIV/0!</v>
      </c>
      <c r="X67" s="185" t="e">
        <f t="shared" si="17"/>
        <v>#DIV/0!</v>
      </c>
      <c r="Y67" s="185" t="e">
        <f t="shared" si="17"/>
        <v>#DIV/0!</v>
      </c>
    </row>
    <row r="68" spans="1:25" ht="25.5">
      <c r="A68" s="179">
        <v>8</v>
      </c>
      <c r="B68" s="197" t="s">
        <v>198</v>
      </c>
      <c r="C68" s="198">
        <f t="shared" ref="C68:Y68" si="21">C61+C53+C47+C40+C25+C19+C12</f>
        <v>185562000</v>
      </c>
      <c r="D68" s="198">
        <f t="shared" si="21"/>
        <v>11036000</v>
      </c>
      <c r="E68" s="198">
        <f t="shared" si="21"/>
        <v>15689800</v>
      </c>
      <c r="F68" s="198">
        <f t="shared" si="21"/>
        <v>26725800</v>
      </c>
      <c r="G68" s="198">
        <f t="shared" si="21"/>
        <v>4966678</v>
      </c>
      <c r="H68" s="198">
        <f t="shared" si="21"/>
        <v>6006644</v>
      </c>
      <c r="I68" s="198">
        <f t="shared" si="21"/>
        <v>10973322</v>
      </c>
      <c r="J68" s="198">
        <f t="shared" si="21"/>
        <v>6069322</v>
      </c>
      <c r="K68" s="198">
        <f t="shared" si="21"/>
        <v>9683156</v>
      </c>
      <c r="L68" s="198">
        <f t="shared" si="21"/>
        <v>15752478</v>
      </c>
      <c r="M68" s="198" t="e">
        <f t="shared" si="21"/>
        <v>#DIV/0!</v>
      </c>
      <c r="N68" s="198">
        <f t="shared" si="21"/>
        <v>56.769311805873492</v>
      </c>
      <c r="O68" s="198">
        <f t="shared" si="21"/>
        <v>100.40260083850299</v>
      </c>
      <c r="P68" s="198">
        <f t="shared" si="21"/>
        <v>0</v>
      </c>
      <c r="Q68" s="198">
        <f t="shared" si="21"/>
        <v>1655559</v>
      </c>
      <c r="R68" s="198">
        <f t="shared" si="21"/>
        <v>2002215</v>
      </c>
      <c r="S68" s="198">
        <f t="shared" si="21"/>
        <v>3657774</v>
      </c>
      <c r="T68" s="198">
        <f t="shared" si="21"/>
        <v>6622237</v>
      </c>
      <c r="U68" s="198">
        <f t="shared" si="21"/>
        <v>8008859</v>
      </c>
      <c r="V68" s="198">
        <f t="shared" si="21"/>
        <v>14631096</v>
      </c>
      <c r="W68" s="199">
        <f t="shared" si="21"/>
        <v>525.00004264845154</v>
      </c>
      <c r="X68" s="199" t="e">
        <f t="shared" si="21"/>
        <v>#DIV/0!</v>
      </c>
      <c r="Y68" s="199">
        <f t="shared" si="21"/>
        <v>524.9999405674771</v>
      </c>
    </row>
    <row r="69" spans="1:25" ht="24" thickBot="1"/>
    <row r="70" spans="1:25" ht="45">
      <c r="B70" s="201" t="s">
        <v>306</v>
      </c>
      <c r="C70" s="202" t="s">
        <v>305</v>
      </c>
      <c r="E70" s="235" t="s">
        <v>304</v>
      </c>
      <c r="F70" s="236"/>
      <c r="G70" s="236"/>
      <c r="H70" s="236"/>
      <c r="I70" s="237"/>
      <c r="J70" s="202" t="s">
        <v>303</v>
      </c>
    </row>
    <row r="71" spans="1:25" ht="67.5">
      <c r="B71" s="203" t="s">
        <v>395</v>
      </c>
      <c r="C71" s="204">
        <v>29930600</v>
      </c>
      <c r="D71" s="205"/>
      <c r="E71" s="228" t="s">
        <v>302</v>
      </c>
      <c r="F71" s="229"/>
      <c r="G71" s="229"/>
      <c r="H71" s="229"/>
      <c r="I71" s="230"/>
      <c r="J71" s="206">
        <v>104778</v>
      </c>
    </row>
    <row r="72" spans="1:25" ht="45">
      <c r="B72" s="207" t="s">
        <v>301</v>
      </c>
      <c r="C72" s="208">
        <v>0</v>
      </c>
      <c r="E72" s="228" t="s">
        <v>300</v>
      </c>
      <c r="F72" s="229"/>
      <c r="G72" s="229"/>
      <c r="H72" s="229"/>
      <c r="I72" s="230"/>
      <c r="J72" s="209">
        <f>79465+524</f>
        <v>79989</v>
      </c>
    </row>
    <row r="73" spans="1:25" ht="24" thickBot="1">
      <c r="B73" s="210" t="s">
        <v>299</v>
      </c>
      <c r="C73" s="204">
        <f>+J72</f>
        <v>79989</v>
      </c>
      <c r="D73" s="205"/>
      <c r="E73" s="238" t="s">
        <v>222</v>
      </c>
      <c r="F73" s="239"/>
      <c r="G73" s="239"/>
      <c r="H73" s="239"/>
      <c r="I73" s="239"/>
      <c r="J73" s="211">
        <f>SUM(J71:J72)</f>
        <v>184767</v>
      </c>
    </row>
    <row r="74" spans="1:25" ht="45">
      <c r="B74" s="212" t="s">
        <v>298</v>
      </c>
      <c r="C74" s="204">
        <f>+H68</f>
        <v>6006644</v>
      </c>
      <c r="D74" s="205"/>
    </row>
    <row r="75" spans="1:25" ht="45.75" thickBot="1">
      <c r="B75" s="213" t="s">
        <v>297</v>
      </c>
      <c r="C75" s="214">
        <f>+C71+C73-C74</f>
        <v>24003945</v>
      </c>
      <c r="D75" s="215"/>
    </row>
  </sheetData>
  <mergeCells count="16">
    <mergeCell ref="E73:I73"/>
    <mergeCell ref="M10:O10"/>
    <mergeCell ref="J10:L10"/>
    <mergeCell ref="G10:I10"/>
    <mergeCell ref="A3:C3"/>
    <mergeCell ref="A5:C5"/>
    <mergeCell ref="E1:F1"/>
    <mergeCell ref="E72:I72"/>
    <mergeCell ref="E70:I70"/>
    <mergeCell ref="W10:Y10"/>
    <mergeCell ref="T10:V10"/>
    <mergeCell ref="Q10:S10"/>
    <mergeCell ref="E71:I71"/>
    <mergeCell ref="A10:A11"/>
    <mergeCell ref="B10:B11"/>
    <mergeCell ref="C10:F10"/>
  </mergeCells>
  <pageMargins left="0.7" right="0.7" top="0.75" bottom="0.75" header="0.3" footer="0.3"/>
  <pageSetup scale="31" fitToWidth="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9"/>
  <sheetViews>
    <sheetView workbookViewId="0">
      <selection activeCell="B2" sqref="B2"/>
    </sheetView>
  </sheetViews>
  <sheetFormatPr defaultRowHeight="12.75"/>
  <cols>
    <col min="1" max="1" width="17.85546875" customWidth="1"/>
    <col min="2" max="2" width="19.140625" customWidth="1"/>
    <col min="3" max="3" width="15.28515625" customWidth="1"/>
    <col min="4" max="4" width="22.85546875" customWidth="1"/>
    <col min="5" max="5" width="15.85546875" customWidth="1"/>
    <col min="7" max="7" width="20.7109375" customWidth="1"/>
    <col min="10" max="10" width="19" customWidth="1"/>
    <col min="12" max="12" width="12.85546875" customWidth="1"/>
  </cols>
  <sheetData>
    <row r="2" spans="1:12" ht="20.25">
      <c r="B2" s="69" t="s">
        <v>241</v>
      </c>
      <c r="C2" s="69"/>
      <c r="D2" s="69"/>
    </row>
    <row r="4" spans="1:12" ht="20.25">
      <c r="E4" s="250" t="s">
        <v>233</v>
      </c>
      <c r="F4" s="250"/>
      <c r="G4" s="250"/>
      <c r="H4" s="250"/>
      <c r="J4" s="250" t="s">
        <v>234</v>
      </c>
      <c r="K4" s="250"/>
      <c r="L4" s="250"/>
    </row>
    <row r="5" spans="1:12" ht="63.75">
      <c r="A5" s="247" t="s">
        <v>213</v>
      </c>
      <c r="B5" s="248"/>
      <c r="C5" s="249"/>
      <c r="E5" s="45" t="s">
        <v>208</v>
      </c>
      <c r="F5" s="49" t="s">
        <v>226</v>
      </c>
      <c r="G5" s="53" t="s">
        <v>396</v>
      </c>
      <c r="H5" s="57" t="s">
        <v>222</v>
      </c>
      <c r="J5" s="45" t="s">
        <v>208</v>
      </c>
      <c r="K5" s="45" t="s">
        <v>227</v>
      </c>
      <c r="L5" s="46" t="s">
        <v>225</v>
      </c>
    </row>
    <row r="6" spans="1:12" ht="38.25">
      <c r="A6" s="39" t="s">
        <v>214</v>
      </c>
      <c r="B6" s="42" t="s">
        <v>219</v>
      </c>
      <c r="C6" s="47" t="s">
        <v>220</v>
      </c>
      <c r="E6" s="44" t="s">
        <v>221</v>
      </c>
      <c r="F6" s="50">
        <v>29930600</v>
      </c>
      <c r="G6" s="54">
        <v>9941941</v>
      </c>
      <c r="H6" s="58">
        <f>SUM(F6:G6)</f>
        <v>39872541</v>
      </c>
      <c r="J6" s="51" t="s">
        <v>228</v>
      </c>
      <c r="K6" s="50">
        <v>6006644</v>
      </c>
      <c r="L6" s="50">
        <f>(K6/F8)*100</f>
        <v>20.068571963141402</v>
      </c>
    </row>
    <row r="7" spans="1:12" ht="72.75" customHeight="1">
      <c r="A7" s="40" t="s">
        <v>251</v>
      </c>
      <c r="B7" s="41">
        <v>9900</v>
      </c>
      <c r="C7" s="48">
        <v>220</v>
      </c>
      <c r="E7" s="44" t="s">
        <v>223</v>
      </c>
      <c r="F7" s="50"/>
      <c r="G7" s="54">
        <v>389</v>
      </c>
      <c r="H7" s="58">
        <f>SUM(F7:G7)</f>
        <v>389</v>
      </c>
      <c r="J7" s="55" t="s">
        <v>232</v>
      </c>
      <c r="K7" s="54">
        <v>2002215</v>
      </c>
      <c r="L7" s="54">
        <f>(K7/G8)*100</f>
        <v>20.138287504035773</v>
      </c>
    </row>
    <row r="8" spans="1:12" ht="25.5">
      <c r="E8" s="44" t="s">
        <v>224</v>
      </c>
      <c r="F8" s="50">
        <f>SUM(F6:F7)</f>
        <v>29930600</v>
      </c>
      <c r="G8" s="54">
        <f>SUM(G6:G7)</f>
        <v>9942330</v>
      </c>
      <c r="H8" s="58">
        <f>SUM(H6:H7)</f>
        <v>39872930</v>
      </c>
      <c r="J8" s="59" t="s">
        <v>222</v>
      </c>
      <c r="K8" s="58">
        <f>SUM(K6:K7)</f>
        <v>8008859</v>
      </c>
      <c r="L8" s="58">
        <f>(K8/H8)*100</f>
        <v>20.085955559323079</v>
      </c>
    </row>
    <row r="11" spans="1:12">
      <c r="A11" s="43"/>
    </row>
    <row r="12" spans="1:12" ht="20.25">
      <c r="B12" s="251" t="s">
        <v>235</v>
      </c>
      <c r="C12" s="252"/>
      <c r="D12" s="253"/>
    </row>
    <row r="13" spans="1:12" ht="50.25" customHeight="1">
      <c r="B13" s="68" t="s">
        <v>229</v>
      </c>
      <c r="C13" s="56" t="s">
        <v>230</v>
      </c>
      <c r="D13" s="56" t="s">
        <v>231</v>
      </c>
    </row>
    <row r="14" spans="1:12">
      <c r="B14" s="52" t="s">
        <v>226</v>
      </c>
      <c r="C14" s="50">
        <f>F8-K6</f>
        <v>23923956</v>
      </c>
      <c r="D14" s="50">
        <f>(C14/F8)*100</f>
        <v>79.931428036858591</v>
      </c>
    </row>
    <row r="15" spans="1:12" ht="75.75" customHeight="1">
      <c r="B15" s="55" t="s">
        <v>232</v>
      </c>
      <c r="C15" s="54">
        <f>G8-K7</f>
        <v>7940115</v>
      </c>
      <c r="D15" s="54">
        <f>(C15/G8)*100</f>
        <v>79.861712495964227</v>
      </c>
    </row>
    <row r="16" spans="1:12">
      <c r="B16" s="60" t="s">
        <v>222</v>
      </c>
      <c r="C16" s="58">
        <f>SUM(C14:C15)</f>
        <v>31864071</v>
      </c>
      <c r="D16" s="58">
        <f>(C16/H8)*100</f>
        <v>79.914044440676918</v>
      </c>
    </row>
    <row r="21" spans="3:5" ht="18.75">
      <c r="C21" s="254" t="s">
        <v>240</v>
      </c>
      <c r="D21" s="255"/>
      <c r="E21" s="256"/>
    </row>
    <row r="22" spans="3:5" s="37" customFormat="1" ht="57.75">
      <c r="C22" s="61" t="s">
        <v>236</v>
      </c>
      <c r="D22" s="63" t="s">
        <v>239</v>
      </c>
      <c r="E22" s="64" t="s">
        <v>205</v>
      </c>
    </row>
    <row r="23" spans="3:5" ht="30">
      <c r="C23" s="62" t="s">
        <v>154</v>
      </c>
      <c r="D23" s="34">
        <f>'[1]Quarterly fin. review-detail'!G3</f>
        <v>70825</v>
      </c>
      <c r="E23" s="34">
        <f>(D23/'[1]Quarterly fin. review-detail'!F3)*100</f>
        <v>15.150542809775924</v>
      </c>
    </row>
    <row r="24" spans="3:5" ht="30">
      <c r="C24" s="62" t="s">
        <v>237</v>
      </c>
      <c r="D24" s="34">
        <f>'[1]Quarterly fin. review-detail'!G10</f>
        <v>152275</v>
      </c>
      <c r="E24" s="34">
        <f>(D24/'[1]Quarterly fin. review-detail'!F10)*100</f>
        <v>6.5621633268692099</v>
      </c>
    </row>
    <row r="25" spans="3:5" ht="30">
      <c r="C25" s="62" t="s">
        <v>165</v>
      </c>
      <c r="D25" s="34">
        <f>'[1]Quarterly fin. review-detail'!G16</f>
        <v>4772608</v>
      </c>
      <c r="E25" s="34">
        <f>(D25/'[1]Quarterly fin. review-detail'!F16)*100</f>
        <v>17.124779280135421</v>
      </c>
    </row>
    <row r="26" spans="3:5" ht="45">
      <c r="C26" s="62" t="s">
        <v>178</v>
      </c>
      <c r="D26" s="34">
        <f>'[1]Quarterly fin. review-detail'!G31</f>
        <v>1835998</v>
      </c>
      <c r="E26" s="34">
        <f>(D26/'[1]Quarterly fin. review-detail'!F31)*100</f>
        <v>2.968341408006796</v>
      </c>
    </row>
    <row r="27" spans="3:5" ht="30">
      <c r="C27" s="62" t="s">
        <v>183</v>
      </c>
      <c r="D27" s="34">
        <f>'[1]Quarterly fin. review-detail'!G38</f>
        <v>0</v>
      </c>
      <c r="E27" s="34">
        <f>(D27/'[1]Quarterly fin. review-detail'!F38)*100</f>
        <v>0</v>
      </c>
    </row>
    <row r="28" spans="3:5" ht="30">
      <c r="C28" s="62" t="s">
        <v>187</v>
      </c>
      <c r="D28" s="34">
        <f>'[1]Quarterly fin. review-detail'!G44</f>
        <v>578028</v>
      </c>
      <c r="E28" s="34">
        <f>(D28/'[1]Quarterly fin. review-detail'!F44)*100</f>
        <v>17.893678621262882</v>
      </c>
    </row>
    <row r="29" spans="3:5" ht="15">
      <c r="C29" s="62" t="s">
        <v>238</v>
      </c>
      <c r="D29" s="34">
        <f>'[1]Quarterly fin. review-detail'!G52</f>
        <v>599125</v>
      </c>
      <c r="E29" s="34">
        <f>(D29/'[1]Quarterly fin. review-detail'!F52)*100</f>
        <v>31.364828778005855</v>
      </c>
    </row>
  </sheetData>
  <mergeCells count="5">
    <mergeCell ref="A5:C5"/>
    <mergeCell ref="E4:H4"/>
    <mergeCell ref="J4:L4"/>
    <mergeCell ref="B12:D12"/>
    <mergeCell ref="C21:E2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33"/>
  <sheetViews>
    <sheetView tabSelected="1" workbookViewId="0">
      <selection activeCell="K18" sqref="K18"/>
    </sheetView>
  </sheetViews>
  <sheetFormatPr defaultRowHeight="12.75"/>
  <cols>
    <col min="1" max="1" width="18.85546875" customWidth="1"/>
    <col min="2" max="2" width="10" bestFit="1" customWidth="1"/>
  </cols>
  <sheetData>
    <row r="3" spans="1:20" ht="18.75">
      <c r="A3" s="85" t="s">
        <v>252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20">
      <c r="A4" s="71" t="s">
        <v>13</v>
      </c>
      <c r="B4" s="72" t="s">
        <v>253</v>
      </c>
      <c r="C4" s="72" t="s">
        <v>254</v>
      </c>
      <c r="D4" s="72" t="s">
        <v>255</v>
      </c>
      <c r="E4" s="72" t="s">
        <v>256</v>
      </c>
      <c r="F4" s="72" t="s">
        <v>294</v>
      </c>
      <c r="G4" s="72" t="s">
        <v>257</v>
      </c>
      <c r="H4" s="72" t="s">
        <v>258</v>
      </c>
      <c r="I4" s="72" t="s">
        <v>259</v>
      </c>
      <c r="J4" s="72" t="s">
        <v>293</v>
      </c>
      <c r="K4" s="72" t="s">
        <v>260</v>
      </c>
      <c r="L4" s="72" t="s">
        <v>261</v>
      </c>
      <c r="M4" s="72" t="s">
        <v>262</v>
      </c>
      <c r="N4" s="72" t="s">
        <v>263</v>
      </c>
      <c r="O4" s="72" t="s">
        <v>264</v>
      </c>
      <c r="P4" s="72" t="s">
        <v>265</v>
      </c>
      <c r="Q4" s="257" t="s">
        <v>292</v>
      </c>
      <c r="R4" s="257"/>
      <c r="S4" s="72" t="s">
        <v>266</v>
      </c>
      <c r="T4" s="72" t="s">
        <v>267</v>
      </c>
    </row>
    <row r="5" spans="1:20" ht="15">
      <c r="A5" s="258" t="s">
        <v>341</v>
      </c>
      <c r="Q5" s="75" t="s">
        <v>268</v>
      </c>
      <c r="R5" s="75" t="s">
        <v>269</v>
      </c>
      <c r="S5" s="76"/>
      <c r="T5" s="77"/>
    </row>
    <row r="6" spans="1:20" ht="15">
      <c r="A6" s="259"/>
      <c r="B6" s="107">
        <v>4</v>
      </c>
      <c r="C6" s="74">
        <v>11</v>
      </c>
      <c r="D6" s="74">
        <v>200</v>
      </c>
      <c r="E6" s="74">
        <v>10150</v>
      </c>
      <c r="F6" s="74">
        <v>7470</v>
      </c>
      <c r="G6" s="74">
        <v>143</v>
      </c>
      <c r="H6" s="113">
        <v>1891</v>
      </c>
      <c r="I6" s="74">
        <v>90</v>
      </c>
      <c r="J6" s="74">
        <v>152</v>
      </c>
      <c r="K6" s="74">
        <v>2726</v>
      </c>
      <c r="L6" s="74">
        <v>185</v>
      </c>
      <c r="M6" s="74">
        <v>185</v>
      </c>
      <c r="N6" s="74">
        <v>38</v>
      </c>
      <c r="O6" s="74">
        <v>68</v>
      </c>
      <c r="P6" s="74">
        <v>8</v>
      </c>
      <c r="Q6" s="78">
        <v>1327.26</v>
      </c>
      <c r="R6" s="75">
        <v>286.99</v>
      </c>
      <c r="S6" s="108">
        <v>3175</v>
      </c>
      <c r="T6" s="109">
        <v>0</v>
      </c>
    </row>
    <row r="7" spans="1:20" ht="15">
      <c r="A7" s="259"/>
      <c r="B7" s="73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5"/>
      <c r="S7" s="79"/>
      <c r="T7" s="77"/>
    </row>
    <row r="8" spans="1:20" ht="15">
      <c r="A8" s="259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5"/>
      <c r="S8" s="79"/>
      <c r="T8" s="77"/>
    </row>
    <row r="9" spans="1:20" ht="15">
      <c r="A9" s="259"/>
      <c r="B9" s="80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7"/>
    </row>
    <row r="10" spans="1:20" ht="15">
      <c r="A10" s="259"/>
      <c r="B10" s="7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79"/>
      <c r="S10" s="79"/>
      <c r="T10" s="77"/>
    </row>
    <row r="11" spans="1:20" ht="15">
      <c r="A11" s="259"/>
      <c r="B11" s="80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7"/>
    </row>
    <row r="12" spans="1:20" ht="15">
      <c r="A12" s="259"/>
      <c r="B12" s="8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7"/>
    </row>
    <row r="13" spans="1:20" ht="15">
      <c r="A13" s="259"/>
      <c r="B13" s="8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7"/>
    </row>
    <row r="14" spans="1:20" ht="15">
      <c r="A14" s="260"/>
      <c r="B14" s="73"/>
      <c r="C14" s="79"/>
      <c r="D14" s="79"/>
      <c r="E14" s="79"/>
      <c r="F14" s="79"/>
      <c r="G14" s="79"/>
      <c r="H14" s="79"/>
      <c r="I14" s="79"/>
      <c r="J14" s="79"/>
      <c r="K14" s="82"/>
      <c r="L14" s="82"/>
      <c r="M14" s="82"/>
      <c r="N14" s="82"/>
      <c r="O14" s="82"/>
      <c r="P14" s="82"/>
      <c r="Q14" s="82"/>
      <c r="R14" s="82"/>
      <c r="S14" s="82"/>
      <c r="T14" s="77"/>
    </row>
    <row r="17" spans="1:6" ht="19.5">
      <c r="A17" s="261" t="s">
        <v>270</v>
      </c>
      <c r="B17" s="261"/>
      <c r="C17" s="261"/>
      <c r="D17" s="261"/>
      <c r="E17" s="261"/>
      <c r="F17" s="261"/>
    </row>
    <row r="18" spans="1:6" ht="150">
      <c r="A18" s="83" t="s">
        <v>207</v>
      </c>
      <c r="B18" s="83" t="s">
        <v>208</v>
      </c>
      <c r="C18" s="84" t="s">
        <v>271</v>
      </c>
      <c r="D18" s="84" t="s">
        <v>272</v>
      </c>
      <c r="E18" s="84" t="s">
        <v>273</v>
      </c>
      <c r="F18" s="83" t="s">
        <v>274</v>
      </c>
    </row>
    <row r="19" spans="1:6" ht="15">
      <c r="A19" s="77"/>
      <c r="B19" s="77"/>
      <c r="C19" s="77"/>
      <c r="D19" s="77"/>
      <c r="E19" s="77"/>
      <c r="F19" s="77"/>
    </row>
    <row r="20" spans="1:6" ht="15">
      <c r="A20" s="77"/>
      <c r="B20" s="77"/>
      <c r="C20" s="77"/>
      <c r="D20" s="77"/>
      <c r="E20" s="77"/>
      <c r="F20" s="77"/>
    </row>
    <row r="21" spans="1:6" ht="15">
      <c r="A21" s="77"/>
      <c r="B21" s="77"/>
      <c r="C21" s="77"/>
      <c r="D21" s="77"/>
      <c r="E21" s="77"/>
      <c r="F21" s="77"/>
    </row>
    <row r="22" spans="1:6" ht="15">
      <c r="A22" s="77"/>
      <c r="B22" s="77"/>
      <c r="C22" s="77"/>
      <c r="D22" s="77"/>
      <c r="E22" s="77"/>
      <c r="F22" s="77"/>
    </row>
    <row r="23" spans="1:6" ht="15">
      <c r="A23" s="77"/>
      <c r="B23" s="77"/>
      <c r="C23" s="77"/>
      <c r="D23" s="77"/>
      <c r="E23" s="77"/>
      <c r="F23" s="77"/>
    </row>
    <row r="24" spans="1:6" ht="15">
      <c r="A24" s="77"/>
      <c r="B24" s="77"/>
      <c r="C24" s="77"/>
      <c r="D24" s="77"/>
      <c r="E24" s="77"/>
      <c r="F24" s="77"/>
    </row>
    <row r="25" spans="1:6" ht="15">
      <c r="A25" s="77"/>
      <c r="B25" s="77"/>
      <c r="C25" s="77"/>
      <c r="D25" s="77"/>
      <c r="E25" s="77"/>
      <c r="F25" s="77"/>
    </row>
    <row r="26" spans="1:6" ht="15">
      <c r="A26" s="77"/>
      <c r="B26" s="77"/>
      <c r="C26" s="77"/>
      <c r="D26" s="77"/>
      <c r="E26" s="77"/>
      <c r="F26" s="77"/>
    </row>
    <row r="27" spans="1:6" ht="15">
      <c r="A27" s="77"/>
      <c r="B27" s="77"/>
      <c r="C27" s="77"/>
      <c r="D27" s="77"/>
      <c r="E27" s="77"/>
      <c r="F27" s="77"/>
    </row>
    <row r="28" spans="1:6" ht="15">
      <c r="A28" s="77"/>
      <c r="B28" s="77"/>
      <c r="C28" s="77"/>
      <c r="D28" s="77"/>
      <c r="E28" s="77"/>
      <c r="F28" s="77"/>
    </row>
    <row r="29" spans="1:6" ht="15">
      <c r="A29" s="77"/>
      <c r="B29" s="77"/>
      <c r="C29" s="77"/>
      <c r="D29" s="77"/>
      <c r="E29" s="77"/>
      <c r="F29" s="77"/>
    </row>
    <row r="30" spans="1:6" ht="15">
      <c r="A30" s="77"/>
      <c r="B30" s="77"/>
      <c r="C30" s="77"/>
      <c r="D30" s="77"/>
      <c r="E30" s="77"/>
      <c r="F30" s="77"/>
    </row>
    <row r="31" spans="1:6" ht="15">
      <c r="A31" s="77"/>
      <c r="B31" s="77"/>
      <c r="C31" s="77"/>
      <c r="D31" s="77"/>
      <c r="E31" s="77"/>
      <c r="F31" s="77"/>
    </row>
    <row r="32" spans="1:6" ht="15">
      <c r="A32" s="77"/>
      <c r="B32" s="77"/>
      <c r="C32" s="77"/>
      <c r="D32" s="77"/>
      <c r="E32" s="77"/>
      <c r="F32" s="77"/>
    </row>
    <row r="33" spans="1:6" ht="15">
      <c r="A33" s="77"/>
      <c r="B33" s="77"/>
      <c r="C33" s="77"/>
      <c r="D33" s="77"/>
      <c r="E33" s="77"/>
      <c r="F33" s="77"/>
    </row>
  </sheetData>
  <mergeCells count="3">
    <mergeCell ref="Q4:R4"/>
    <mergeCell ref="A5:A14"/>
    <mergeCell ref="A17:F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quarterly Progress report</vt:lpstr>
      <vt:lpstr>Summary Phy. quarterly </vt:lpstr>
      <vt:lpstr>Quarterly fin. review-detail</vt:lpstr>
      <vt:lpstr>deficit finance</vt:lpstr>
      <vt:lpstr>Summary quarterly financial </vt:lpstr>
      <vt:lpstr>Summary sheet PIA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2014-04-23T05:35:37Z</cp:lastPrinted>
  <dcterms:created xsi:type="dcterms:W3CDTF">2011-05-06T01:28:55Z</dcterms:created>
  <dcterms:modified xsi:type="dcterms:W3CDTF">2015-05-06T10:35:00Z</dcterms:modified>
</cp:coreProperties>
</file>