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25" windowWidth="11355" windowHeight="7455" activeTab="2"/>
  </bookViews>
  <sheets>
    <sheet name="quarterly Progress report" sheetId="1" r:id="rId1"/>
    <sheet name="Summary Physical-no Fill" sheetId="2" r:id="rId2"/>
    <sheet name="Summary Financial" sheetId="3" r:id="rId3"/>
    <sheet name="Quarterly fin. review-detail" sheetId="4" r:id="rId4"/>
  </sheets>
  <externalReferences>
    <externalReference r:id="rId7"/>
  </externalReferences>
  <definedNames/>
  <calcPr fullCalcOnLoad="1"/>
</workbook>
</file>

<file path=xl/comments1.xml><?xml version="1.0" encoding="utf-8"?>
<comments xmlns="http://schemas.openxmlformats.org/spreadsheetml/2006/main">
  <authors>
    <author>Compaq</author>
    <author>Jnanesh</author>
  </authors>
  <commentList>
    <comment ref="G11" authorId="0">
      <text>
        <r>
          <rPr>
            <b/>
            <sz val="9"/>
            <rFont val="Tahoma"/>
            <family val="2"/>
          </rPr>
          <t>Compaq:</t>
        </r>
        <r>
          <rPr>
            <sz val="9"/>
            <rFont val="Tahoma"/>
            <family val="2"/>
          </rPr>
          <t xml:space="preserve">
Do mention the date of reporting</t>
        </r>
      </text>
    </comment>
    <comment ref="B18" authorId="1">
      <text>
        <r>
          <rPr>
            <b/>
            <sz val="9"/>
            <rFont val="Tahoma"/>
            <family val="2"/>
          </rPr>
          <t>Jnanesh:</t>
        </r>
        <r>
          <rPr>
            <sz val="9"/>
            <rFont val="Tahoma"/>
            <family val="2"/>
          </rPr>
          <t xml:space="preserve">
As per our discussions- A mahila Kisan is considered covred by a PIA, only if all the below mentioned conditions are fulfilled for a Mahila Kisan:
1. She has been profiled by the PIA
2. Household level Livelihood planning has been completed for atleast one season
3. Received atleast one training under Soil &amp; Moisture Management, Seed Management, Nutrient Management and Pest Management</t>
        </r>
      </text>
    </comment>
    <comment ref="B42" authorId="1">
      <text>
        <r>
          <rPr>
            <b/>
            <sz val="9"/>
            <rFont val="Tahoma"/>
            <family val="2"/>
          </rPr>
          <t>Jnanesh:</t>
        </r>
        <r>
          <rPr>
            <sz val="9"/>
            <rFont val="Tahoma"/>
            <family val="2"/>
          </rPr>
          <t xml:space="preserve">
A woman farmer is considered trained, only if all the below mentioned conditions are fulfilled for the Mahila Kisan
1. Received trainings as mentioned above
2. ADOPTED atleast one practices under the protocols of Soil Management, Seed Management and Pest Management
3. She has/planned a nutrition garden/homestead garden/Kitchen garden with atleast 4-5 vegetable layers</t>
        </r>
      </text>
    </comment>
  </commentList>
</comments>
</file>

<file path=xl/comments4.xml><?xml version="1.0" encoding="utf-8"?>
<comments xmlns="http://schemas.openxmlformats.org/spreadsheetml/2006/main">
  <authors>
    <author>Compaq</author>
  </authors>
  <commentList>
    <comment ref="B4" authorId="0">
      <text>
        <r>
          <rPr>
            <b/>
            <sz val="9"/>
            <rFont val="Tahoma"/>
            <family val="2"/>
          </rPr>
          <t>Compaq:</t>
        </r>
        <r>
          <rPr>
            <sz val="9"/>
            <rFont val="Tahoma"/>
            <family val="2"/>
          </rPr>
          <t xml:space="preserve">
Please fill the heads which are relevant to you at a given point of time according to the timeline submitted by you as per proposal</t>
        </r>
      </text>
    </comment>
    <comment ref="B6" authorId="0">
      <text>
        <r>
          <rPr>
            <b/>
            <sz val="9"/>
            <rFont val="Tahoma"/>
            <family val="2"/>
          </rPr>
          <t>Compaq:</t>
        </r>
        <r>
          <rPr>
            <sz val="9"/>
            <rFont val="Tahoma"/>
            <family val="2"/>
          </rPr>
          <t xml:space="preserve">
</t>
        </r>
        <r>
          <rPr>
            <sz val="12"/>
            <rFont val="Tahoma"/>
            <family val="2"/>
          </rPr>
          <t>Please provide the total amount here</t>
        </r>
      </text>
    </comment>
    <comment ref="B12" authorId="0">
      <text>
        <r>
          <rPr>
            <b/>
            <sz val="9"/>
            <rFont val="Tahoma"/>
            <family val="2"/>
          </rPr>
          <t>Compaq:</t>
        </r>
        <r>
          <rPr>
            <sz val="9"/>
            <rFont val="Tahoma"/>
            <family val="2"/>
          </rPr>
          <t xml:space="preserve">
</t>
        </r>
        <r>
          <rPr>
            <sz val="11"/>
            <rFont val="Tahoma"/>
            <family val="2"/>
          </rPr>
          <t>Please add the other relevant fields</t>
        </r>
      </text>
    </comment>
    <comment ref="B13" authorId="0">
      <text>
        <r>
          <rPr>
            <b/>
            <sz val="9"/>
            <rFont val="Tahoma"/>
            <family val="2"/>
          </rPr>
          <t>Compaq:</t>
        </r>
        <r>
          <rPr>
            <sz val="9"/>
            <rFont val="Tahoma"/>
            <family val="2"/>
          </rPr>
          <t xml:space="preserve">
</t>
        </r>
        <r>
          <rPr>
            <sz val="11"/>
            <rFont val="Tahoma"/>
            <family val="2"/>
          </rPr>
          <t>Please provide the total amount here</t>
        </r>
      </text>
    </comment>
    <comment ref="B18" authorId="0">
      <text>
        <r>
          <rPr>
            <b/>
            <sz val="9"/>
            <rFont val="Tahoma"/>
            <family val="2"/>
          </rPr>
          <t>Compaq:</t>
        </r>
        <r>
          <rPr>
            <sz val="9"/>
            <rFont val="Tahoma"/>
            <family val="2"/>
          </rPr>
          <t xml:space="preserve">
</t>
        </r>
        <r>
          <rPr>
            <sz val="11"/>
            <rFont val="Tahoma"/>
            <family val="2"/>
          </rPr>
          <t>Please insert the relevant fields here</t>
        </r>
      </text>
    </comment>
    <comment ref="B19" authorId="0">
      <text>
        <r>
          <rPr>
            <b/>
            <sz val="9"/>
            <rFont val="Tahoma"/>
            <family val="2"/>
          </rPr>
          <t>Compaq:</t>
        </r>
        <r>
          <rPr>
            <sz val="11"/>
            <rFont val="Tahoma"/>
            <family val="2"/>
          </rPr>
          <t xml:space="preserve">
Please provide the total amount here</t>
        </r>
      </text>
    </comment>
    <comment ref="B33" authorId="0">
      <text>
        <r>
          <rPr>
            <b/>
            <sz val="9"/>
            <rFont val="Tahoma"/>
            <family val="2"/>
          </rPr>
          <t>Compaq:</t>
        </r>
        <r>
          <rPr>
            <sz val="9"/>
            <rFont val="Tahoma"/>
            <family val="2"/>
          </rPr>
          <t xml:space="preserve">
</t>
        </r>
        <r>
          <rPr>
            <sz val="11"/>
            <rFont val="Tahoma"/>
            <family val="2"/>
          </rPr>
          <t>Please insert the relevant fields here</t>
        </r>
      </text>
    </comment>
    <comment ref="B34" authorId="0">
      <text>
        <r>
          <rPr>
            <b/>
            <sz val="9"/>
            <rFont val="Tahoma"/>
            <family val="2"/>
          </rPr>
          <t>Compaq:</t>
        </r>
        <r>
          <rPr>
            <sz val="9"/>
            <rFont val="Tahoma"/>
            <family val="2"/>
          </rPr>
          <t xml:space="preserve">
</t>
        </r>
        <r>
          <rPr>
            <sz val="11"/>
            <rFont val="Tahoma"/>
            <family val="2"/>
          </rPr>
          <t>Please provide the total amount here.</t>
        </r>
      </text>
    </comment>
    <comment ref="B40" authorId="0">
      <text>
        <r>
          <rPr>
            <b/>
            <sz val="9"/>
            <rFont val="Tahoma"/>
            <family val="2"/>
          </rPr>
          <t>Compaq:</t>
        </r>
        <r>
          <rPr>
            <sz val="9"/>
            <rFont val="Tahoma"/>
            <family val="2"/>
          </rPr>
          <t xml:space="preserve">
</t>
        </r>
        <r>
          <rPr>
            <sz val="11"/>
            <rFont val="Tahoma"/>
            <family val="2"/>
          </rPr>
          <t>Please insert the relevant fields</t>
        </r>
      </text>
    </comment>
    <comment ref="B41" authorId="0">
      <text>
        <r>
          <rPr>
            <b/>
            <sz val="9"/>
            <rFont val="Tahoma"/>
            <family val="2"/>
          </rPr>
          <t>Compaq:</t>
        </r>
        <r>
          <rPr>
            <sz val="9"/>
            <rFont val="Tahoma"/>
            <family val="2"/>
          </rPr>
          <t xml:space="preserve">
</t>
        </r>
        <r>
          <rPr>
            <sz val="11"/>
            <rFont val="Tahoma"/>
            <family val="2"/>
          </rPr>
          <t>Please provide the total amount</t>
        </r>
      </text>
    </comment>
    <comment ref="B46" authorId="0">
      <text>
        <r>
          <rPr>
            <b/>
            <sz val="9"/>
            <rFont val="Tahoma"/>
            <family val="2"/>
          </rPr>
          <t>Compaq:</t>
        </r>
        <r>
          <rPr>
            <sz val="11"/>
            <rFont val="Tahoma"/>
            <family val="2"/>
          </rPr>
          <t xml:space="preserve">
please insert the relevant fields</t>
        </r>
      </text>
    </comment>
    <comment ref="B47" authorId="0">
      <text>
        <r>
          <rPr>
            <b/>
            <sz val="9"/>
            <rFont val="Tahoma"/>
            <family val="2"/>
          </rPr>
          <t>Compaq:</t>
        </r>
        <r>
          <rPr>
            <sz val="9"/>
            <rFont val="Tahoma"/>
            <family val="2"/>
          </rPr>
          <t xml:space="preserve">
Please give the total amount</t>
        </r>
      </text>
    </comment>
    <comment ref="B55" authorId="0">
      <text>
        <r>
          <rPr>
            <b/>
            <sz val="9"/>
            <rFont val="Tahoma"/>
            <family val="2"/>
          </rPr>
          <t>Compaq:</t>
        </r>
        <r>
          <rPr>
            <sz val="9"/>
            <rFont val="Tahoma"/>
            <family val="2"/>
          </rPr>
          <t xml:space="preserve">
Please give the total amount </t>
        </r>
      </text>
    </comment>
  </commentList>
</comments>
</file>

<file path=xl/sharedStrings.xml><?xml version="1.0" encoding="utf-8"?>
<sst xmlns="http://schemas.openxmlformats.org/spreadsheetml/2006/main" count="329" uniqueCount="277">
  <si>
    <t>ST</t>
  </si>
  <si>
    <t>SC</t>
  </si>
  <si>
    <t>OBCs</t>
  </si>
  <si>
    <t>Average additional foodgrains per family</t>
  </si>
  <si>
    <t>Number of Districts</t>
  </si>
  <si>
    <t>Revenue Villages</t>
  </si>
  <si>
    <t>Rs 7501-10000</t>
  </si>
  <si>
    <t>Rs.10001-15000</t>
  </si>
  <si>
    <t>more than Rs.15000</t>
  </si>
  <si>
    <t>Parameters</t>
  </si>
  <si>
    <t>Name of PIA</t>
  </si>
  <si>
    <t>Project Title</t>
  </si>
  <si>
    <t>To</t>
  </si>
  <si>
    <t>From</t>
  </si>
  <si>
    <t>No.</t>
  </si>
  <si>
    <t>1.Outreach</t>
  </si>
  <si>
    <t>1.1.1</t>
  </si>
  <si>
    <t>1.1.2</t>
  </si>
  <si>
    <t>1.1.3</t>
  </si>
  <si>
    <t>1.1.4</t>
  </si>
  <si>
    <t>1.5.1</t>
  </si>
  <si>
    <t>1.5.3</t>
  </si>
  <si>
    <t>no.</t>
  </si>
  <si>
    <t xml:space="preserve">Food Sufficiency </t>
  </si>
  <si>
    <t>less than 6 months</t>
  </si>
  <si>
    <t>7-9 months</t>
  </si>
  <si>
    <t>9-12 month</t>
  </si>
  <si>
    <t>&gt; 12 months</t>
  </si>
  <si>
    <t>&lt; Rs.7500</t>
  </si>
  <si>
    <t>3.2.2</t>
  </si>
  <si>
    <t>Minorities</t>
  </si>
  <si>
    <t>1.5.4</t>
  </si>
  <si>
    <t>Number of Producer Organisations registered (Give the details with Year of Registration in annexure)</t>
  </si>
  <si>
    <t>Date of Fund release</t>
  </si>
  <si>
    <t>Number of Blocks</t>
  </si>
  <si>
    <t>No. of Gram Panchayats</t>
  </si>
  <si>
    <t>acre</t>
  </si>
  <si>
    <t>capital investment for common infrastructure/CFC</t>
  </si>
  <si>
    <t>Qtls.</t>
  </si>
  <si>
    <t>Registration No. of PIA</t>
  </si>
  <si>
    <t>No. of Village level Federations covered</t>
  </si>
  <si>
    <t>No. of SHGs covered</t>
  </si>
  <si>
    <t>No. of Cluster Level/Block level Federations covered</t>
  </si>
  <si>
    <t>Number of  village level Producers'/Collectors' Groups formed</t>
  </si>
  <si>
    <t>No. of Training modules developed for Community Resource Persons</t>
  </si>
  <si>
    <t>No. of training modules developed for Community Para Professionals</t>
  </si>
  <si>
    <t xml:space="preserve">No. </t>
  </si>
  <si>
    <t>Incremental increase in NTFP collection for Women Farmers covered under MKSP</t>
  </si>
  <si>
    <t>Number of SHG members who are part of Producer's/Collector's groups (Please don't double count members)</t>
  </si>
  <si>
    <t>Total agricultural land under Share cropping / lease by the Women Farmers covered under MKSP</t>
  </si>
  <si>
    <t>Social Capital Development</t>
  </si>
  <si>
    <t>Date of PAC approval</t>
  </si>
  <si>
    <t>Reporting Period</t>
  </si>
  <si>
    <t>Asset 1</t>
  </si>
  <si>
    <t>Asset 2</t>
  </si>
  <si>
    <t>Asset 3</t>
  </si>
  <si>
    <t>Asset 4</t>
  </si>
  <si>
    <t>Asset 5</t>
  </si>
  <si>
    <t>3.2.1</t>
  </si>
  <si>
    <t>3.3.1</t>
  </si>
  <si>
    <t>Interventions at the level of Community Institutions (Please provide data in the manner mentioned below)</t>
  </si>
  <si>
    <t>Livelihood groups: Please give the total no. of Livelihood groups formed and the breakup in the manner mentioned below</t>
  </si>
  <si>
    <t>Capacity building: Please provide the informations in the manner mentioned below</t>
  </si>
  <si>
    <t>Physical Assets Created through leveraged funds (to be defined by PIA as provided in Profile): Please define the physical assets created and the value of investment against each of the assets</t>
  </si>
  <si>
    <t>Please provide informations in the manner mentioned below, along with the relevant evidences in the annexure</t>
  </si>
  <si>
    <t>Proportion of Families having Income Range from intervention sunder MKSP: Please provide information in the manner mentioned below</t>
  </si>
  <si>
    <t>UoM(Unit of measurement)examples given</t>
  </si>
  <si>
    <t>Sl.No</t>
  </si>
  <si>
    <t>Budget Heads</t>
  </si>
  <si>
    <t>Project Inception</t>
  </si>
  <si>
    <t>Mahila Kisan profiling</t>
  </si>
  <si>
    <t>DPR Preparation</t>
  </si>
  <si>
    <t>Technical protocols documentation</t>
  </si>
  <si>
    <t>Value-chain Studies</t>
  </si>
  <si>
    <t>Other (Specify)</t>
  </si>
  <si>
    <t>….</t>
  </si>
  <si>
    <t xml:space="preserve">Institution Building </t>
  </si>
  <si>
    <t>Mobilisation &amp; Promotion of producer groups</t>
  </si>
  <si>
    <t>Promotion of producer group federation</t>
  </si>
  <si>
    <t>Management support to producer federation</t>
  </si>
  <si>
    <t>Capacity Building</t>
  </si>
  <si>
    <t>Training module development : Print</t>
  </si>
  <si>
    <t xml:space="preserve">Training module development : audio-visual </t>
  </si>
  <si>
    <t>Training equipment &amp; material</t>
  </si>
  <si>
    <t xml:space="preserve">Training to CRP </t>
  </si>
  <si>
    <t>Trainings to para-professionals</t>
  </si>
  <si>
    <t xml:space="preserve">Training to Community </t>
  </si>
  <si>
    <t>Training to leaders &amp; PRI</t>
  </si>
  <si>
    <t>Exposure visits of CRPs to immersion sites</t>
  </si>
  <si>
    <t>Exposure visit of para-professional to immersion sites</t>
  </si>
  <si>
    <t>Exposure visit of Community to immersion sites</t>
  </si>
  <si>
    <t>Service charge to CRP (Excluding the resource fee received by them as trainers)</t>
  </si>
  <si>
    <t>Service charge to para-professionals (Excluding the resource fee received by them as trainers)</t>
  </si>
  <si>
    <t>Community Investment Support</t>
  </si>
  <si>
    <t>Community Infrastructure</t>
  </si>
  <si>
    <t>Inputs to the mahila kisan (grant/subsidy/full loan)</t>
  </si>
  <si>
    <t>Inputs to producer groups/ federation (grant/subsidy/full loan)</t>
  </si>
  <si>
    <t>Operational Fund of Producer federation</t>
  </si>
  <si>
    <t>Knowledge Management</t>
  </si>
  <si>
    <t>Identification of best practices</t>
  </si>
  <si>
    <t>Documentation of best practices</t>
  </si>
  <si>
    <t>Dissemination of best practices</t>
  </si>
  <si>
    <t>Monitoring &amp; Evaluation</t>
  </si>
  <si>
    <t>Baseline survey</t>
  </si>
  <si>
    <t>Endline survey</t>
  </si>
  <si>
    <t>Independent evaluation studies</t>
  </si>
  <si>
    <t>Public information disclosure</t>
  </si>
  <si>
    <t>Social Audit</t>
  </si>
  <si>
    <t>Administration Expenditure (Maximum 5% of total project cost)</t>
  </si>
  <si>
    <t>Staff salaries</t>
  </si>
  <si>
    <t>Travel &amp; conveyance</t>
  </si>
  <si>
    <t>Stationary</t>
  </si>
  <si>
    <t>Communication</t>
  </si>
  <si>
    <t xml:space="preserve">Grand Total </t>
  </si>
  <si>
    <t>Unutilized funds as % of total available funds- approved for the year</t>
  </si>
  <si>
    <t>Sl. No.</t>
  </si>
  <si>
    <t>Particulars</t>
  </si>
  <si>
    <t>% achievement of overall target</t>
  </si>
  <si>
    <t>Total No. of Mahila Kisan Covered</t>
  </si>
  <si>
    <t>No. of Mahila Kisan covered (Castewise): Please give total no. here and the break up below</t>
  </si>
  <si>
    <t>OBC</t>
  </si>
  <si>
    <t>Total</t>
  </si>
  <si>
    <t>Sustainable Agriculture</t>
  </si>
  <si>
    <t>NTFP activity</t>
  </si>
  <si>
    <t>Livestock activity</t>
  </si>
  <si>
    <t>1.3.1</t>
  </si>
  <si>
    <t>1.3.2</t>
  </si>
  <si>
    <t>1.3.3</t>
  </si>
  <si>
    <t>Net cropped area in acres under Sustainable Agriculture of MKSP owned by Mahila Kisan</t>
  </si>
  <si>
    <t>No. of training modules developed for Mahila Kisan</t>
  </si>
  <si>
    <t>"Infrastructure &amp; Marketing Fund" for MKSP Funding used as :  (Rs. Lakh): Please provide the total fund here utilized and the break up of the funds as mentioned below</t>
  </si>
  <si>
    <t>1.2.1</t>
  </si>
  <si>
    <t>1.2.2</t>
  </si>
  <si>
    <t>1.2.3</t>
  </si>
  <si>
    <t>1.2.4</t>
  </si>
  <si>
    <t>Cumulative achievement till last reporting quarter (A)</t>
  </si>
  <si>
    <t>Achievement in the current reporting quarter (B)</t>
  </si>
  <si>
    <t>% achievement of annual target</t>
  </si>
  <si>
    <t>% achievement of annual target AT=(C/Y)*100</t>
  </si>
  <si>
    <t>Total target as per the Sanction order (X)</t>
  </si>
  <si>
    <t>% achievement of the total target TT=(C/X)*100</t>
  </si>
  <si>
    <t>Achievement till date (C=A+B)</t>
  </si>
  <si>
    <t>No. of trainee days of Capacity building of Community Para Professionals</t>
  </si>
  <si>
    <t>No. of trainee days of Capacity Building of Community Resource persons</t>
  </si>
  <si>
    <t>No. of CFCs developed</t>
  </si>
  <si>
    <t>Community Para Professionals/Pashu Sakhis: Please provide the informations in the manner mentioned below</t>
  </si>
  <si>
    <t>Total area brought under Sustainable agriculture practices (acres)</t>
  </si>
  <si>
    <t>Cumulative progress at the end of current quarter</t>
  </si>
  <si>
    <t>Total Agricultural area of Women Farmers in the area of operations (Gross cropped area): Owned land+leased/sharecropped land Please give the total area and the breakup as mentioned below</t>
  </si>
  <si>
    <t>No. of Mahila Kisan trained under MKSP</t>
  </si>
  <si>
    <t xml:space="preserve">Livelihood groups formed </t>
  </si>
  <si>
    <t>No. of Mahila Kisan in NRLM compliant SHGs</t>
  </si>
  <si>
    <t>No. of Women farmers covered under NRLM compliant SHGs</t>
  </si>
  <si>
    <t>Geographical outreach: Please provide the details in the manner mentioned below</t>
  </si>
  <si>
    <t>No. of women farmers trained on MKSP protocols (Castewise): Please Provide total no. and breakup as mentioned below</t>
  </si>
  <si>
    <t>No. of trainings conducted under MKSP: For Mahila Kisan</t>
  </si>
  <si>
    <t xml:space="preserve">No. of Trainings conducted under MKSP: For Community Professionals/Para-professionals/Pashu Sakhis </t>
  </si>
  <si>
    <t>No. of Trainings under MKSP: For Field Functionaries/Field staffs</t>
  </si>
  <si>
    <t>Increase in crop output for the Women Farmers covered under MKSP</t>
  </si>
  <si>
    <t>Increase in NTFP collection for Women Farmers covered under MKSP</t>
  </si>
  <si>
    <t>1.3.4</t>
  </si>
  <si>
    <t>1.4.1</t>
  </si>
  <si>
    <t>1.4.2</t>
  </si>
  <si>
    <t>1.4.3</t>
  </si>
  <si>
    <t>2. Landholding under Sustainable Practices</t>
  </si>
  <si>
    <t>3.1 Input: Training and Capacity Building</t>
  </si>
  <si>
    <t>3.1.1</t>
  </si>
  <si>
    <t>3.1.2</t>
  </si>
  <si>
    <t>3.1.3</t>
  </si>
  <si>
    <t>3.1.4</t>
  </si>
  <si>
    <t>3.1.5</t>
  </si>
  <si>
    <t>3.1.1.1</t>
  </si>
  <si>
    <t>3.1.1.2</t>
  </si>
  <si>
    <t>3.1.1.3</t>
  </si>
  <si>
    <t>3.1.1.4</t>
  </si>
  <si>
    <t>3.1.2.1</t>
  </si>
  <si>
    <t>3.1.2.2</t>
  </si>
  <si>
    <t>3.1.2.3</t>
  </si>
  <si>
    <t>3.1.3.1</t>
  </si>
  <si>
    <t>3.1.3.2</t>
  </si>
  <si>
    <t>3.1.3.3</t>
  </si>
  <si>
    <t>3.1.4.1</t>
  </si>
  <si>
    <t>3.1.4.2</t>
  </si>
  <si>
    <t>3.1.4.3</t>
  </si>
  <si>
    <t>3.1.5.1</t>
  </si>
  <si>
    <t>3.1.5.2</t>
  </si>
  <si>
    <t>3.1.5.3</t>
  </si>
  <si>
    <t>3.1.5.4</t>
  </si>
  <si>
    <t>3.1.5.5</t>
  </si>
  <si>
    <t>3.1.5.6</t>
  </si>
  <si>
    <t>3.2 Input: Infrastructure and Marketing fund</t>
  </si>
  <si>
    <t>3.3.2</t>
  </si>
  <si>
    <t>3.3.3</t>
  </si>
  <si>
    <t>3.3.4</t>
  </si>
  <si>
    <t>3.3.5</t>
  </si>
  <si>
    <t>4. Output</t>
  </si>
  <si>
    <t>4A Output: Increase in Income and Food security</t>
  </si>
  <si>
    <t>4A.1</t>
  </si>
  <si>
    <t>4A.2</t>
  </si>
  <si>
    <t>4A.1.1</t>
  </si>
  <si>
    <t>4A.1.2</t>
  </si>
  <si>
    <t>4A.1.3</t>
  </si>
  <si>
    <t>4A.1.4</t>
  </si>
  <si>
    <t>4A.2.1</t>
  </si>
  <si>
    <t>4A.2.1.1</t>
  </si>
  <si>
    <t>4A.2.1.2</t>
  </si>
  <si>
    <t>4A.2.1.3</t>
  </si>
  <si>
    <t>4A.2.1.4</t>
  </si>
  <si>
    <t>4B Output: Creation of Social Capital</t>
  </si>
  <si>
    <t>4B.1</t>
  </si>
  <si>
    <t>4B.1.1</t>
  </si>
  <si>
    <t>4B.1.2</t>
  </si>
  <si>
    <t>3. Inputs</t>
  </si>
  <si>
    <t>No. of Revenue villages covered</t>
  </si>
  <si>
    <t>No. of trainee days for Mahila Kisan</t>
  </si>
  <si>
    <t>No. of trainee days for Community Resouce Presons</t>
  </si>
  <si>
    <t>No.of CRPs trained and deployed</t>
  </si>
  <si>
    <t>No. of Pashu Sakhis trained and Deployed</t>
  </si>
  <si>
    <t>No. of trainee days of Capacity building of Mahila Kisan</t>
  </si>
  <si>
    <t>No. of trainee days for Community Para-professionals/Pashu Sakhis</t>
  </si>
  <si>
    <t>Community Resources Persons (Women CRPs only) trained in Sustainable agriculture/NTFP: Please provide the total no. here and the breakup under each subhead in the annexure</t>
  </si>
  <si>
    <t>Central share</t>
  </si>
  <si>
    <t>State share</t>
  </si>
  <si>
    <t>Beneficiary contribution</t>
  </si>
  <si>
    <t>PIA contribution</t>
  </si>
  <si>
    <t>MADHYAM FOUNDATION</t>
  </si>
  <si>
    <r>
      <t>8</t>
    </r>
    <r>
      <rPr>
        <vertAlign val="superscript"/>
        <sz val="10"/>
        <color indexed="8"/>
        <rFont val="Georgia"/>
        <family val="1"/>
      </rPr>
      <t>th</t>
    </r>
    <r>
      <rPr>
        <sz val="10"/>
        <color indexed="8"/>
        <rFont val="Georgia"/>
        <family val="1"/>
      </rPr>
      <t xml:space="preserve"> March, 2013 </t>
    </r>
  </si>
  <si>
    <r>
      <t>25</t>
    </r>
    <r>
      <rPr>
        <vertAlign val="superscript"/>
        <sz val="10"/>
        <color indexed="8"/>
        <rFont val="Georgia"/>
        <family val="1"/>
      </rPr>
      <t>th</t>
    </r>
    <r>
      <rPr>
        <sz val="10"/>
        <color indexed="8"/>
        <rFont val="Georgia"/>
        <family val="1"/>
      </rPr>
      <t xml:space="preserve"> October, 2013 </t>
    </r>
  </si>
  <si>
    <t>21879/57 (2004-2005)</t>
  </si>
  <si>
    <t>Plan for the given Financial Year (Y)(July,13- July,15)</t>
  </si>
  <si>
    <t>Hand Weeder</t>
  </si>
  <si>
    <t>Hand Hoe</t>
  </si>
  <si>
    <t>Sickle</t>
  </si>
  <si>
    <t>Bank Interest</t>
  </si>
  <si>
    <t>Loan</t>
  </si>
  <si>
    <t>Total available funds- as per the budget approval for the given year (3 years)</t>
  </si>
  <si>
    <t>Review cum planning meeting CRP</t>
  </si>
  <si>
    <t xml:space="preserve">Facilitation and Mamangement of MIS </t>
  </si>
  <si>
    <t>Partners Review Meeting</t>
  </si>
  <si>
    <t xml:space="preserve">Audit fees </t>
  </si>
  <si>
    <t>"0" Energy Cool Chamber</t>
  </si>
  <si>
    <t>Crop output for the Women Farmers covered under MKSP (Please provide the average yield of each crop, in the manner mentioned below)</t>
  </si>
  <si>
    <t>Crop 3</t>
  </si>
  <si>
    <t>Crop 4</t>
  </si>
  <si>
    <t>Others…</t>
  </si>
  <si>
    <t>No. of women farmers involved in Kitchen garden activities</t>
  </si>
  <si>
    <t>Minority</t>
  </si>
  <si>
    <t>Others</t>
  </si>
  <si>
    <t>Tree 1</t>
  </si>
  <si>
    <t>Tree 2</t>
  </si>
  <si>
    <t>Tree 3</t>
  </si>
  <si>
    <t>Crop 2- Vegetables</t>
  </si>
  <si>
    <t>Crop 1- SRI- Paddy</t>
  </si>
  <si>
    <t>"  Empowering Women Vegetable Growers in Kalahandi, Malkangiri &amp; Khurda Districts of Odisha"</t>
  </si>
  <si>
    <t>Expenses Payble</t>
  </si>
  <si>
    <t>Financial summary for Review at the end of quarter ending June,2015</t>
  </si>
  <si>
    <t>Total amount received till 31st March 2015</t>
  </si>
  <si>
    <t>Expenditure till 31st March 2015</t>
  </si>
  <si>
    <t>Closing Balance (as on 31st March 2015)</t>
  </si>
  <si>
    <t>Opening balance (as on 1st April 2015)</t>
  </si>
  <si>
    <t>Receipts in the current quarter (April-June 2015)</t>
  </si>
  <si>
    <t>Expenditure in the current quarter (April-June 2015)</t>
  </si>
  <si>
    <t>Closing Balance (as on 30th June 2015)</t>
  </si>
  <si>
    <t>Unaudited -</t>
  </si>
  <si>
    <t xml:space="preserve">Audited- </t>
  </si>
  <si>
    <t>Difference=</t>
  </si>
  <si>
    <t>Clarification: Bank interest received Rs. 657.38 and bank charges deducted Rs. 112/-. &amp; rest amount Rs. 545.38 added in closing balance</t>
  </si>
  <si>
    <t>Total expenditure till the end of previous reporting quarter (As on 31.03.2015)</t>
  </si>
  <si>
    <t>Expenditure as % of total available funds- till the end of previous reporting period (As on Mar,2015)</t>
  </si>
  <si>
    <t>Opening balance for the given reporting period (April -June,15)</t>
  </si>
  <si>
    <t>Expenditure in the current quarter (April-June,15)</t>
  </si>
  <si>
    <t>Expenditure as % of opening balance for the quarter (April-June,15)</t>
  </si>
  <si>
    <t>Balance unutilized funds at the end of reporting quarter (April-June,15</t>
  </si>
  <si>
    <t>( The amount shown in curent report  of total figure  in clomn -E)</t>
  </si>
  <si>
    <t>(The amount reported during April 2015 for Jan-March 15 QPR)</t>
  </si>
  <si>
    <t>1. Closing Balance as on March, 2015</t>
  </si>
  <si>
    <t xml:space="preserve">Note: </t>
  </si>
</sst>
</file>

<file path=xl/styles.xml><?xml version="1.0" encoding="utf-8"?>
<styleSheet xmlns="http://schemas.openxmlformats.org/spreadsheetml/2006/main">
  <numFmts count="35">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409]mmmm\ dd\,\ yyyy;@"/>
    <numFmt numFmtId="182" formatCode="_(* #,##0.0_);_(* \(#,##0.0\);_(* &quot;-&quot;??_);_(@_)"/>
    <numFmt numFmtId="183" formatCode="0.0"/>
    <numFmt numFmtId="184" formatCode="[$-409]dd\ mmmm\,\ yyyy"/>
    <numFmt numFmtId="185" formatCode="[$-409]h:mm:ss\ AM/PM"/>
    <numFmt numFmtId="186" formatCode="0.0000000"/>
    <numFmt numFmtId="187" formatCode="0.000000"/>
    <numFmt numFmtId="188" formatCode="0.00000"/>
    <numFmt numFmtId="189" formatCode="0.0000"/>
    <numFmt numFmtId="190" formatCode="0.000"/>
  </numFmts>
  <fonts count="6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sz val="8"/>
      <name val="Arial"/>
      <family val="2"/>
    </font>
    <font>
      <b/>
      <sz val="12"/>
      <name val="Times New Roman"/>
      <family val="1"/>
    </font>
    <font>
      <b/>
      <i/>
      <sz val="12"/>
      <name val="Times New Roman"/>
      <family val="1"/>
    </font>
    <font>
      <sz val="10"/>
      <name val="Times New Roman"/>
      <family val="1"/>
    </font>
    <font>
      <i/>
      <sz val="12"/>
      <name val="Times New Roman"/>
      <family val="1"/>
    </font>
    <font>
      <b/>
      <sz val="12"/>
      <name val="Arial"/>
      <family val="2"/>
    </font>
    <font>
      <b/>
      <sz val="12"/>
      <name val="Book Antiqua"/>
      <family val="1"/>
    </font>
    <font>
      <sz val="9"/>
      <name val="Tahoma"/>
      <family val="2"/>
    </font>
    <font>
      <b/>
      <sz val="9"/>
      <name val="Tahoma"/>
      <family val="2"/>
    </font>
    <font>
      <sz val="12"/>
      <name val="Tahoma"/>
      <family val="2"/>
    </font>
    <font>
      <sz val="11"/>
      <name val="Tahoma"/>
      <family val="2"/>
    </font>
    <font>
      <sz val="11"/>
      <name val="Times New Roman"/>
      <family val="1"/>
    </font>
    <font>
      <b/>
      <sz val="14"/>
      <name val="Times New Roman"/>
      <family val="1"/>
    </font>
    <font>
      <b/>
      <sz val="16"/>
      <name val="Times New Roman"/>
      <family val="1"/>
    </font>
    <font>
      <b/>
      <i/>
      <sz val="11"/>
      <name val="Times New Roman"/>
      <family val="1"/>
    </font>
    <font>
      <sz val="10"/>
      <color indexed="8"/>
      <name val="Georgia"/>
      <family val="1"/>
    </font>
    <font>
      <vertAlign val="superscript"/>
      <sz val="10"/>
      <color indexed="8"/>
      <name val="Georgia"/>
      <family val="1"/>
    </font>
    <font>
      <b/>
      <sz val="10"/>
      <name val="Times New Roman"/>
      <family val="1"/>
    </font>
    <font>
      <b/>
      <sz val="10"/>
      <name val="Arial"/>
      <family val="2"/>
    </font>
    <font>
      <sz val="14"/>
      <name val="Times New Roman"/>
      <family val="1"/>
    </font>
    <font>
      <u val="single"/>
      <sz val="10"/>
      <color indexed="20"/>
      <name val="Arial"/>
      <family val="2"/>
    </font>
    <font>
      <u val="single"/>
      <sz val="10"/>
      <color indexed="12"/>
      <name val="Arial"/>
      <family val="2"/>
    </font>
    <font>
      <i/>
      <sz val="12"/>
      <color indexed="8"/>
      <name val="Times New Roman"/>
      <family val="1"/>
    </font>
    <font>
      <sz val="12"/>
      <color indexed="8"/>
      <name val="Times New Roman"/>
      <family val="1"/>
    </font>
    <font>
      <b/>
      <i/>
      <sz val="12"/>
      <color indexed="8"/>
      <name val="Times New Roman"/>
      <family val="1"/>
    </font>
    <font>
      <b/>
      <sz val="12"/>
      <color indexed="8"/>
      <name val="Times New Roman"/>
      <family val="1"/>
    </font>
    <font>
      <sz val="10"/>
      <color indexed="8"/>
      <name val="Arial"/>
      <family val="2"/>
    </font>
    <font>
      <b/>
      <sz val="10"/>
      <color indexed="8"/>
      <name val="Arial"/>
      <family val="2"/>
    </font>
    <font>
      <b/>
      <sz val="14"/>
      <color indexed="8"/>
      <name val="Arial"/>
      <family val="2"/>
    </font>
    <font>
      <b/>
      <sz val="32"/>
      <name val="Calibri"/>
      <family val="0"/>
    </font>
    <font>
      <u val="single"/>
      <sz val="10"/>
      <color theme="11"/>
      <name val="Arial"/>
      <family val="2"/>
    </font>
    <font>
      <u val="single"/>
      <sz val="10"/>
      <color theme="10"/>
      <name val="Arial"/>
      <family val="2"/>
    </font>
    <font>
      <i/>
      <sz val="12"/>
      <color theme="1"/>
      <name val="Times New Roman"/>
      <family val="1"/>
    </font>
    <font>
      <sz val="12"/>
      <color theme="1"/>
      <name val="Times New Roman"/>
      <family val="1"/>
    </font>
    <font>
      <b/>
      <i/>
      <sz val="12"/>
      <color theme="1"/>
      <name val="Times New Roman"/>
      <family val="1"/>
    </font>
    <font>
      <b/>
      <sz val="12"/>
      <color theme="1"/>
      <name val="Times New Roman"/>
      <family val="1"/>
    </font>
    <font>
      <sz val="10"/>
      <color rgb="FF000000"/>
      <name val="Georgia"/>
      <family val="1"/>
    </font>
    <font>
      <sz val="10"/>
      <color theme="1"/>
      <name val="Arial"/>
      <family val="2"/>
    </font>
    <font>
      <b/>
      <sz val="11"/>
      <color theme="1"/>
      <name val="Calibri"/>
      <family val="2"/>
    </font>
    <font>
      <b/>
      <sz val="10"/>
      <color theme="1"/>
      <name val="Arial"/>
      <family val="2"/>
    </font>
    <font>
      <b/>
      <sz val="14"/>
      <color theme="1"/>
      <name val="Arial"/>
      <family val="2"/>
    </font>
    <font>
      <b/>
      <sz val="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rgb="FFFFFF00"/>
        <bgColor indexed="64"/>
      </patternFill>
    </fill>
    <fill>
      <patternFill patternType="solid">
        <fgColor rgb="FF92D050"/>
        <bgColor indexed="64"/>
      </patternFill>
    </fill>
    <fill>
      <patternFill patternType="solid">
        <fgColor theme="6" tint="0.39998000860214233"/>
        <bgColor indexed="64"/>
      </patternFill>
    </fill>
    <fill>
      <patternFill patternType="solid">
        <fgColor theme="8" tint="0.39998000860214233"/>
        <bgColor indexed="64"/>
      </patternFill>
    </fill>
    <fill>
      <patternFill patternType="solid">
        <fgColor theme="0"/>
        <bgColor indexed="64"/>
      </patternFill>
    </fill>
    <fill>
      <patternFill patternType="solid">
        <fgColor theme="9" tint="-0.24997000396251678"/>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top style="thin"/>
      <bottom style="thin"/>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color indexed="63"/>
      </left>
      <right>
        <color indexed="63"/>
      </right>
      <top style="thin"/>
      <bottom style="thin"/>
    </border>
    <border>
      <left>
        <color indexed="63"/>
      </left>
      <right style="thin"/>
      <top style="thin"/>
      <bottom style="thin"/>
    </border>
    <border>
      <left style="medium"/>
      <right/>
      <top style="medium"/>
      <bottom/>
    </border>
    <border>
      <left/>
      <right/>
      <top style="medium"/>
      <bottom/>
    </border>
    <border>
      <left/>
      <right style="medium"/>
      <top style="medium"/>
      <bottom/>
    </border>
    <border>
      <left/>
      <right>
        <color indexed="63"/>
      </right>
      <top>
        <color indexed="63"/>
      </top>
      <bottom style="medium"/>
    </border>
    <border>
      <left>
        <color indexed="63"/>
      </left>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49"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5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14">
    <xf numFmtId="0" fontId="0" fillId="0" borderId="0" xfId="0" applyAlignment="1">
      <alignment/>
    </xf>
    <xf numFmtId="9" fontId="18" fillId="0" borderId="10" xfId="60" applyFont="1" applyFill="1" applyBorder="1" applyAlignment="1" applyProtection="1">
      <alignment horizontal="right" vertical="center" wrapText="1"/>
      <protection locked="0"/>
    </xf>
    <xf numFmtId="9" fontId="20" fillId="0" borderId="10" xfId="60" applyFont="1" applyFill="1" applyBorder="1" applyAlignment="1" applyProtection="1">
      <alignment vertical="center" wrapText="1"/>
      <protection locked="0"/>
    </xf>
    <xf numFmtId="9" fontId="20" fillId="0" borderId="11" xfId="60" applyFont="1" applyFill="1" applyBorder="1" applyAlignment="1" applyProtection="1">
      <alignment horizontal="left" vertical="center" wrapText="1"/>
      <protection locked="0"/>
    </xf>
    <xf numFmtId="0" fontId="21" fillId="0" borderId="10" xfId="0" applyFont="1" applyFill="1" applyBorder="1" applyAlignment="1" applyProtection="1">
      <alignment vertical="center" wrapText="1"/>
      <protection/>
    </xf>
    <xf numFmtId="0" fontId="20" fillId="0" borderId="10" xfId="0" applyFont="1" applyFill="1" applyBorder="1" applyAlignment="1">
      <alignment vertical="center" wrapText="1"/>
    </xf>
    <xf numFmtId="0" fontId="51" fillId="0" borderId="10" xfId="0" applyFont="1" applyFill="1" applyBorder="1" applyAlignment="1">
      <alignment horizontal="right" vertical="center" wrapText="1"/>
    </xf>
    <xf numFmtId="0" fontId="18" fillId="0" borderId="10" xfId="0" applyFont="1" applyFill="1" applyBorder="1" applyAlignment="1">
      <alignment horizontal="right" vertical="center" wrapText="1"/>
    </xf>
    <xf numFmtId="0" fontId="18" fillId="0" borderId="10" xfId="0" applyFont="1" applyFill="1" applyBorder="1" applyAlignment="1">
      <alignment horizontal="right" wrapText="1"/>
    </xf>
    <xf numFmtId="0" fontId="18" fillId="0" borderId="10" xfId="0" applyFont="1" applyFill="1" applyBorder="1" applyAlignment="1">
      <alignment vertical="center" wrapText="1"/>
    </xf>
    <xf numFmtId="0" fontId="21" fillId="0" borderId="10" xfId="0" applyFont="1" applyFill="1" applyBorder="1" applyAlignment="1">
      <alignment vertical="center" wrapText="1"/>
    </xf>
    <xf numFmtId="0" fontId="20" fillId="0" borderId="10" xfId="0" applyFont="1" applyFill="1" applyBorder="1" applyAlignment="1">
      <alignment horizontal="right" vertical="center" wrapText="1"/>
    </xf>
    <xf numFmtId="0" fontId="20" fillId="0" borderId="10" xfId="0" applyFont="1" applyFill="1" applyBorder="1" applyAlignment="1">
      <alignment wrapText="1"/>
    </xf>
    <xf numFmtId="0" fontId="18" fillId="0" borderId="11" xfId="0" applyFont="1" applyFill="1" applyBorder="1" applyAlignment="1">
      <alignment/>
    </xf>
    <xf numFmtId="0" fontId="18" fillId="0" borderId="11" xfId="0" applyFont="1" applyFill="1" applyBorder="1" applyAlignment="1">
      <alignment horizontal="right" vertical="center" wrapText="1"/>
    </xf>
    <xf numFmtId="0" fontId="22" fillId="0" borderId="0" xfId="0" applyFont="1" applyFill="1" applyAlignment="1">
      <alignment/>
    </xf>
    <xf numFmtId="0" fontId="18" fillId="0" borderId="0" xfId="0" applyFont="1" applyFill="1" applyAlignment="1">
      <alignment/>
    </xf>
    <xf numFmtId="0" fontId="20" fillId="0" borderId="0" xfId="0" applyFont="1" applyFill="1" applyAlignment="1">
      <alignment/>
    </xf>
    <xf numFmtId="0" fontId="18" fillId="0" borderId="0" xfId="0" applyFont="1" applyFill="1" applyBorder="1" applyAlignment="1">
      <alignment horizontal="center"/>
    </xf>
    <xf numFmtId="17" fontId="18" fillId="0" borderId="0" xfId="0" applyNumberFormat="1" applyFont="1" applyFill="1" applyBorder="1" applyAlignment="1">
      <alignment/>
    </xf>
    <xf numFmtId="0" fontId="20" fillId="0" borderId="11" xfId="0" applyFont="1" applyFill="1" applyBorder="1" applyAlignment="1">
      <alignment wrapText="1"/>
    </xf>
    <xf numFmtId="0" fontId="18" fillId="0" borderId="11" xfId="0" applyFont="1" applyFill="1" applyBorder="1" applyAlignment="1">
      <alignment wrapText="1"/>
    </xf>
    <xf numFmtId="0" fontId="18" fillId="0" borderId="11" xfId="0" applyFont="1" applyFill="1" applyBorder="1" applyAlignment="1">
      <alignment horizontal="right" wrapText="1"/>
    </xf>
    <xf numFmtId="0" fontId="18" fillId="0" borderId="11" xfId="0" applyFont="1" applyFill="1" applyBorder="1" applyAlignment="1">
      <alignment horizontal="right"/>
    </xf>
    <xf numFmtId="0" fontId="23" fillId="0" borderId="11" xfId="0" applyFont="1" applyFill="1" applyBorder="1" applyAlignment="1">
      <alignment wrapText="1"/>
    </xf>
    <xf numFmtId="0" fontId="24" fillId="7" borderId="11" xfId="0" applyFont="1" applyFill="1" applyBorder="1" applyAlignment="1">
      <alignment vertical="center"/>
    </xf>
    <xf numFmtId="0" fontId="22" fillId="0" borderId="11" xfId="0" applyFont="1" applyFill="1" applyBorder="1" applyAlignment="1">
      <alignment/>
    </xf>
    <xf numFmtId="0" fontId="21" fillId="24" borderId="11" xfId="57" applyFont="1" applyFill="1" applyBorder="1">
      <alignment/>
      <protection/>
    </xf>
    <xf numFmtId="0" fontId="52" fillId="0" borderId="11" xfId="57" applyFont="1" applyFill="1" applyBorder="1" applyAlignment="1">
      <alignment wrapText="1"/>
      <protection/>
    </xf>
    <xf numFmtId="0" fontId="53" fillId="24" borderId="11" xfId="57" applyFont="1" applyFill="1" applyBorder="1" applyAlignment="1">
      <alignment wrapText="1"/>
      <protection/>
    </xf>
    <xf numFmtId="0" fontId="52" fillId="0" borderId="11" xfId="57" applyFont="1" applyBorder="1" applyAlignment="1">
      <alignment wrapText="1"/>
      <protection/>
    </xf>
    <xf numFmtId="0" fontId="53" fillId="25" borderId="11" xfId="57" applyFont="1" applyFill="1" applyBorder="1" applyAlignment="1">
      <alignment wrapText="1"/>
      <protection/>
    </xf>
    <xf numFmtId="0" fontId="54" fillId="26" borderId="11" xfId="57" applyFont="1" applyFill="1" applyBorder="1" applyAlignment="1">
      <alignment wrapText="1"/>
      <protection/>
    </xf>
    <xf numFmtId="0" fontId="0" fillId="0" borderId="11" xfId="0" applyBorder="1" applyAlignment="1">
      <alignment/>
    </xf>
    <xf numFmtId="0" fontId="30" fillId="0" borderId="11" xfId="0" applyFont="1" applyBorder="1" applyAlignment="1">
      <alignment/>
    </xf>
    <xf numFmtId="0" fontId="30" fillId="0" borderId="11" xfId="0" applyFont="1" applyBorder="1" applyAlignment="1">
      <alignment wrapText="1"/>
    </xf>
    <xf numFmtId="0" fontId="30" fillId="0" borderId="0" xfId="0" applyFont="1" applyAlignment="1">
      <alignment/>
    </xf>
    <xf numFmtId="0" fontId="30" fillId="0" borderId="11" xfId="0" applyFont="1" applyFill="1" applyBorder="1" applyAlignment="1">
      <alignment vertical="center" wrapText="1"/>
    </xf>
    <xf numFmtId="0" fontId="30" fillId="0" borderId="11" xfId="0" applyFont="1" applyBorder="1" applyAlignment="1">
      <alignment horizontal="center"/>
    </xf>
    <xf numFmtId="0" fontId="33" fillId="0" borderId="11" xfId="0" applyFont="1" applyBorder="1" applyAlignment="1">
      <alignment/>
    </xf>
    <xf numFmtId="0" fontId="33" fillId="0" borderId="11" xfId="0" applyFont="1" applyBorder="1" applyAlignment="1">
      <alignment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right" wrapText="1"/>
    </xf>
    <xf numFmtId="0" fontId="30" fillId="0" borderId="11" xfId="0" applyFont="1" applyFill="1" applyBorder="1" applyAlignment="1">
      <alignment horizontal="left" vertical="center" wrapText="1"/>
    </xf>
    <xf numFmtId="0" fontId="30" fillId="0" borderId="11" xfId="0" applyFont="1" applyFill="1" applyBorder="1" applyAlignment="1">
      <alignment horizontal="left" wrapText="1"/>
    </xf>
    <xf numFmtId="0" fontId="30" fillId="0" borderId="11" xfId="0" applyFont="1" applyBorder="1" applyAlignment="1">
      <alignment horizontal="left" wrapText="1"/>
    </xf>
    <xf numFmtId="0" fontId="55" fillId="0" borderId="0" xfId="0" applyFont="1" applyAlignment="1">
      <alignment horizontal="left" vertical="center"/>
    </xf>
    <xf numFmtId="0" fontId="24" fillId="7" borderId="11" xfId="0" applyFont="1" applyFill="1" applyBorder="1" applyAlignment="1">
      <alignment vertical="top" wrapText="1"/>
    </xf>
    <xf numFmtId="0" fontId="24" fillId="24" borderId="11" xfId="0" applyFont="1" applyFill="1" applyBorder="1" applyAlignment="1">
      <alignment vertical="top" wrapText="1"/>
    </xf>
    <xf numFmtId="180" fontId="25" fillId="24" borderId="11" xfId="42" applyNumberFormat="1" applyFont="1" applyFill="1" applyBorder="1" applyAlignment="1">
      <alignment vertical="top" wrapText="1"/>
    </xf>
    <xf numFmtId="180" fontId="25" fillId="27" borderId="11" xfId="42" applyNumberFormat="1" applyFont="1" applyFill="1" applyBorder="1" applyAlignment="1">
      <alignment vertical="top" wrapText="1"/>
    </xf>
    <xf numFmtId="180" fontId="25" fillId="28" borderId="11" xfId="42" applyNumberFormat="1" applyFont="1" applyFill="1" applyBorder="1" applyAlignment="1">
      <alignment vertical="top" wrapText="1"/>
    </xf>
    <xf numFmtId="0" fontId="20" fillId="28" borderId="11" xfId="0" applyFont="1" applyFill="1" applyBorder="1" applyAlignment="1">
      <alignment vertical="top" wrapText="1"/>
    </xf>
    <xf numFmtId="0" fontId="56" fillId="0" borderId="11" xfId="0" applyFont="1" applyBorder="1" applyAlignment="1">
      <alignment vertical="top"/>
    </xf>
    <xf numFmtId="0" fontId="56" fillId="0" borderId="11" xfId="0" applyFont="1" applyBorder="1" applyAlignment="1">
      <alignment vertical="top" wrapText="1"/>
    </xf>
    <xf numFmtId="0" fontId="56" fillId="0" borderId="11" xfId="0" applyFont="1" applyBorder="1" applyAlignment="1">
      <alignment/>
    </xf>
    <xf numFmtId="171" fontId="56" fillId="0" borderId="11" xfId="42" applyFont="1" applyBorder="1" applyAlignment="1">
      <alignment/>
    </xf>
    <xf numFmtId="171" fontId="56" fillId="0" borderId="11" xfId="0" applyNumberFormat="1" applyFont="1" applyBorder="1" applyAlignment="1">
      <alignment/>
    </xf>
    <xf numFmtId="171" fontId="0" fillId="0" borderId="0" xfId="42" applyFont="1" applyAlignment="1">
      <alignment/>
    </xf>
    <xf numFmtId="0" fontId="37" fillId="24" borderId="11" xfId="0" applyFont="1" applyFill="1" applyBorder="1" applyAlignment="1">
      <alignment/>
    </xf>
    <xf numFmtId="2" fontId="37" fillId="24" borderId="11" xfId="0" applyNumberFormat="1" applyFont="1" applyFill="1" applyBorder="1" applyAlignment="1">
      <alignment/>
    </xf>
    <xf numFmtId="2" fontId="0" fillId="0" borderId="11" xfId="0" applyNumberFormat="1" applyBorder="1" applyAlignment="1">
      <alignment/>
    </xf>
    <xf numFmtId="0" fontId="0" fillId="0" borderId="11" xfId="0" applyBorder="1" applyAlignment="1">
      <alignment horizontal="right"/>
    </xf>
    <xf numFmtId="0" fontId="37" fillId="24" borderId="11" xfId="0" applyFont="1" applyFill="1" applyBorder="1" applyAlignment="1">
      <alignment horizontal="right"/>
    </xf>
    <xf numFmtId="0" fontId="0" fillId="0" borderId="11" xfId="0" applyFill="1" applyBorder="1" applyAlignment="1" applyProtection="1">
      <alignment wrapText="1"/>
      <protection locked="0"/>
    </xf>
    <xf numFmtId="0" fontId="57" fillId="0" borderId="11" xfId="0" applyFont="1" applyFill="1" applyBorder="1" applyAlignment="1">
      <alignment wrapText="1"/>
    </xf>
    <xf numFmtId="0" fontId="37" fillId="26" borderId="11" xfId="0" applyFont="1" applyFill="1" applyBorder="1" applyAlignment="1">
      <alignment horizontal="right"/>
    </xf>
    <xf numFmtId="2" fontId="37" fillId="26" borderId="11" xfId="0" applyNumberFormat="1" applyFont="1" applyFill="1" applyBorder="1" applyAlignment="1">
      <alignment/>
    </xf>
    <xf numFmtId="0" fontId="18" fillId="29" borderId="11" xfId="0" applyFont="1" applyFill="1" applyBorder="1" applyAlignment="1">
      <alignment/>
    </xf>
    <xf numFmtId="171" fontId="0" fillId="0" borderId="0" xfId="0" applyNumberFormat="1" applyAlignment="1">
      <alignment/>
    </xf>
    <xf numFmtId="0" fontId="18" fillId="0" borderId="11" xfId="57" applyFont="1" applyFill="1" applyBorder="1" applyAlignment="1">
      <alignment horizontal="center" vertical="center" wrapText="1"/>
      <protection/>
    </xf>
    <xf numFmtId="180" fontId="18" fillId="0" borderId="11" xfId="42" applyNumberFormat="1" applyFont="1" applyFill="1" applyBorder="1" applyAlignment="1">
      <alignment horizontal="left" vertical="center"/>
    </xf>
    <xf numFmtId="182" fontId="18" fillId="0" borderId="11" xfId="42" applyNumberFormat="1" applyFont="1" applyFill="1" applyBorder="1" applyAlignment="1">
      <alignment horizontal="center"/>
    </xf>
    <xf numFmtId="183" fontId="18" fillId="0" borderId="11" xfId="57" applyNumberFormat="1" applyFont="1" applyFill="1" applyBorder="1" applyAlignment="1">
      <alignment horizontal="center" vertical="center"/>
      <protection/>
    </xf>
    <xf numFmtId="182" fontId="18" fillId="0" borderId="11" xfId="42" applyNumberFormat="1" applyFont="1" applyFill="1" applyBorder="1" applyAlignment="1">
      <alignment horizontal="center" vertical="center"/>
    </xf>
    <xf numFmtId="180" fontId="18" fillId="0" borderId="11" xfId="42" applyNumberFormat="1" applyFont="1" applyFill="1" applyBorder="1" applyAlignment="1">
      <alignment horizontal="center" vertical="center"/>
    </xf>
    <xf numFmtId="171" fontId="18" fillId="0" borderId="11" xfId="42" applyNumberFormat="1" applyFont="1" applyFill="1" applyBorder="1" applyAlignment="1">
      <alignment horizontal="center" vertical="center"/>
    </xf>
    <xf numFmtId="2" fontId="18" fillId="0" borderId="11" xfId="57" applyNumberFormat="1" applyFont="1" applyFill="1" applyBorder="1" applyAlignment="1">
      <alignment horizontal="center" vertical="center" wrapText="1"/>
      <protection/>
    </xf>
    <xf numFmtId="0" fontId="58" fillId="0" borderId="11" xfId="0" applyFont="1" applyBorder="1" applyAlignment="1">
      <alignment/>
    </xf>
    <xf numFmtId="171" fontId="58" fillId="0" borderId="11" xfId="42" applyFont="1" applyBorder="1" applyAlignment="1">
      <alignment/>
    </xf>
    <xf numFmtId="0" fontId="20" fillId="29" borderId="10" xfId="0" applyFont="1" applyFill="1" applyBorder="1" applyAlignment="1">
      <alignment vertical="center" wrapText="1"/>
    </xf>
    <xf numFmtId="0" fontId="22" fillId="29" borderId="11" xfId="0" applyFont="1" applyFill="1" applyBorder="1" applyAlignment="1">
      <alignment/>
    </xf>
    <xf numFmtId="0" fontId="18" fillId="29" borderId="10" xfId="0" applyFont="1" applyFill="1" applyBorder="1" applyAlignment="1">
      <alignment horizontal="right" vertical="center" wrapText="1"/>
    </xf>
    <xf numFmtId="171" fontId="0" fillId="0" borderId="0" xfId="42" applyFont="1" applyAlignment="1">
      <alignment/>
    </xf>
    <xf numFmtId="0" fontId="18" fillId="0" borderId="12" xfId="0" applyFont="1" applyFill="1" applyBorder="1" applyAlignment="1">
      <alignment/>
    </xf>
    <xf numFmtId="0" fontId="0" fillId="0" borderId="13" xfId="0" applyBorder="1" applyAlignment="1">
      <alignment/>
    </xf>
    <xf numFmtId="0" fontId="0" fillId="0" borderId="14" xfId="0" applyBorder="1" applyAlignment="1">
      <alignment/>
    </xf>
    <xf numFmtId="14" fontId="18" fillId="0" borderId="15" xfId="0" applyNumberFormat="1" applyFont="1" applyFill="1" applyBorder="1" applyAlignment="1">
      <alignment/>
    </xf>
    <xf numFmtId="183" fontId="22" fillId="29" borderId="11" xfId="0" applyNumberFormat="1" applyFont="1" applyFill="1" applyBorder="1" applyAlignment="1">
      <alignment/>
    </xf>
    <xf numFmtId="0" fontId="37" fillId="0" borderId="0" xfId="0" applyFont="1" applyAlignment="1">
      <alignment/>
    </xf>
    <xf numFmtId="0" fontId="0" fillId="0" borderId="0" xfId="0" applyAlignment="1">
      <alignment horizontal="right"/>
    </xf>
    <xf numFmtId="0" fontId="0" fillId="0" borderId="0" xfId="0" applyFont="1" applyAlignment="1">
      <alignment/>
    </xf>
    <xf numFmtId="171" fontId="37" fillId="0" borderId="0" xfId="0" applyNumberFormat="1" applyFont="1" applyAlignment="1">
      <alignment/>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32" fillId="0" borderId="10" xfId="0" applyFont="1" applyFill="1" applyBorder="1" applyAlignment="1">
      <alignment horizontal="center" wrapText="1"/>
    </xf>
    <xf numFmtId="0" fontId="32" fillId="0" borderId="16" xfId="0" applyFont="1" applyFill="1" applyBorder="1" applyAlignment="1">
      <alignment horizontal="center" wrapText="1"/>
    </xf>
    <xf numFmtId="0" fontId="32" fillId="0" borderId="17" xfId="0" applyFont="1" applyFill="1" applyBorder="1" applyAlignment="1">
      <alignment horizontal="center" wrapText="1"/>
    </xf>
    <xf numFmtId="0" fontId="32" fillId="0" borderId="10"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20" fillId="0" borderId="18" xfId="0" applyFont="1" applyFill="1" applyBorder="1" applyAlignment="1">
      <alignment horizontal="center"/>
    </xf>
    <xf numFmtId="0" fontId="20" fillId="0" borderId="19" xfId="0" applyFont="1" applyFill="1" applyBorder="1" applyAlignment="1">
      <alignment horizontal="center"/>
    </xf>
    <xf numFmtId="0" fontId="20" fillId="0" borderId="20" xfId="0" applyFont="1" applyFill="1" applyBorder="1" applyAlignment="1">
      <alignment horizontal="center"/>
    </xf>
    <xf numFmtId="0" fontId="31" fillId="0" borderId="10" xfId="0" applyFont="1" applyFill="1" applyBorder="1" applyAlignment="1">
      <alignment horizontal="center" wrapText="1"/>
    </xf>
    <xf numFmtId="0" fontId="31" fillId="0" borderId="17" xfId="0" applyFont="1" applyFill="1" applyBorder="1" applyAlignment="1">
      <alignment horizontal="center" wrapText="1"/>
    </xf>
    <xf numFmtId="0" fontId="59" fillId="0" borderId="11" xfId="0" applyFont="1" applyBorder="1" applyAlignment="1">
      <alignment horizontal="center"/>
    </xf>
    <xf numFmtId="0" fontId="36" fillId="30" borderId="11" xfId="0" applyFont="1" applyFill="1" applyBorder="1" applyAlignment="1">
      <alignment horizontal="center" vertical="center" wrapText="1"/>
    </xf>
    <xf numFmtId="0" fontId="36" fillId="30" borderId="11" xfId="57" applyFont="1" applyFill="1" applyBorder="1" applyAlignment="1">
      <alignment horizontal="center" vertical="center" wrapText="1"/>
      <protection/>
    </xf>
    <xf numFmtId="0" fontId="20" fillId="0" borderId="0" xfId="0" applyFont="1" applyFill="1" applyAlignment="1">
      <alignment horizontal="center"/>
    </xf>
    <xf numFmtId="0" fontId="20" fillId="0" borderId="21" xfId="0" applyFont="1" applyFill="1" applyBorder="1" applyAlignment="1">
      <alignment horizontal="center"/>
    </xf>
    <xf numFmtId="0" fontId="38" fillId="0" borderId="12" xfId="0" applyFont="1" applyFill="1" applyBorder="1" applyAlignment="1">
      <alignment horizontal="center"/>
    </xf>
    <xf numFmtId="0" fontId="38" fillId="0" borderId="13" xfId="0" applyFont="1" applyFill="1" applyBorder="1" applyAlignment="1">
      <alignment horizontal="center"/>
    </xf>
    <xf numFmtId="0" fontId="20" fillId="0" borderId="22"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200025</xdr:colOff>
      <xdr:row>0</xdr:row>
      <xdr:rowOff>85725</xdr:rowOff>
    </xdr:from>
    <xdr:ext cx="7124700" cy="733425"/>
    <xdr:sp>
      <xdr:nvSpPr>
        <xdr:cNvPr id="1" name="Rectangle 1"/>
        <xdr:cNvSpPr>
          <a:spLocks/>
        </xdr:cNvSpPr>
      </xdr:nvSpPr>
      <xdr:spPr>
        <a:xfrm>
          <a:off x="200025" y="85725"/>
          <a:ext cx="7124700" cy="733425"/>
        </a:xfrm>
        <a:prstGeom prst="rect">
          <a:avLst/>
        </a:prstGeom>
        <a:noFill/>
        <a:ln w="9525" cmpd="sng">
          <a:noFill/>
        </a:ln>
      </xdr:spPr>
      <xdr:txBody>
        <a:bodyPr vertOverflow="clip" wrap="square" lIns="91440" tIns="45720" rIns="91440" bIns="45720"/>
        <a:p>
          <a:pPr algn="ctr">
            <a:defRPr/>
          </a:pPr>
          <a:r>
            <a:rPr lang="en-US" cap="none" sz="3200" b="1" i="0" u="none" baseline="0"/>
            <a:t>Summary sheet: Physical Progress</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ACHIMFADMN\Sachi%20DocumentsShare\madhyam%20adm%20section\MKSP%20Proposal%20&amp;%20Budget%20Final\MKSP-Madhyam%2010%20PNGO%202nd%20july%20-13\MKSP-10%20Parners%202nd%20july%20-13\Madhyam%20Foundation%20,Budget(Revis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Template"/>
      <sheetName val="Training Schedule"/>
      <sheetName val="work sheet "/>
    </sheetNames>
    <sheetDataSet>
      <sheetData sheetId="0">
        <row r="41">
          <cell r="B41" t="str">
            <v>Annual district level interface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N108"/>
  <sheetViews>
    <sheetView view="pageBreakPreview" zoomScale="80" zoomScaleSheetLayoutView="80" zoomScalePageLayoutView="0" workbookViewId="0" topLeftCell="A1">
      <pane ySplit="11" topLeftCell="A12" activePane="bottomLeft" state="frozen"/>
      <selection pane="topLeft" activeCell="A1" sqref="A1"/>
      <selection pane="bottomLeft" activeCell="A12" sqref="A12:J12"/>
    </sheetView>
  </sheetViews>
  <sheetFormatPr defaultColWidth="9.140625" defaultRowHeight="12.75"/>
  <cols>
    <col min="1" max="1" width="12.421875" style="15" customWidth="1"/>
    <col min="2" max="2" width="46.28125" style="15" customWidth="1"/>
    <col min="3" max="3" width="16.7109375" style="15" customWidth="1"/>
    <col min="4" max="4" width="11.8515625" style="15" customWidth="1"/>
    <col min="5" max="5" width="13.140625" style="15" customWidth="1"/>
    <col min="6" max="6" width="14.7109375" style="15" customWidth="1"/>
    <col min="7" max="7" width="12.8515625" style="15" customWidth="1"/>
    <col min="8" max="8" width="12.7109375" style="15" customWidth="1"/>
    <col min="9" max="9" width="18.57421875" style="15" customWidth="1"/>
    <col min="10" max="10" width="18.28125" style="15" customWidth="1"/>
    <col min="11" max="11" width="13.57421875" style="15" customWidth="1"/>
    <col min="12" max="13" width="12.7109375" style="15" customWidth="1"/>
    <col min="14" max="14" width="20.28125" style="15" customWidth="1"/>
    <col min="15" max="15" width="14.28125" style="15" customWidth="1"/>
    <col min="16" max="16384" width="9.140625" style="15" customWidth="1"/>
  </cols>
  <sheetData>
    <row r="1" ht="13.5" thickBot="1"/>
    <row r="2" spans="1:14" ht="16.5" thickBot="1">
      <c r="A2" s="16"/>
      <c r="B2" s="17" t="s">
        <v>10</v>
      </c>
      <c r="C2" s="101" t="s">
        <v>225</v>
      </c>
      <c r="D2" s="102"/>
      <c r="E2" s="102"/>
      <c r="F2" s="102"/>
      <c r="G2" s="102"/>
      <c r="H2" s="102"/>
      <c r="I2" s="102"/>
      <c r="J2" s="103"/>
      <c r="K2" s="18"/>
      <c r="L2" s="16"/>
      <c r="M2" s="16"/>
      <c r="N2" s="16"/>
    </row>
    <row r="3" spans="1:14" ht="16.5" thickBot="1">
      <c r="A3" s="16"/>
      <c r="B3" s="17" t="s">
        <v>39</v>
      </c>
      <c r="C3" s="93" t="s">
        <v>228</v>
      </c>
      <c r="D3" s="94"/>
      <c r="E3" s="94"/>
      <c r="F3" s="94"/>
      <c r="G3" s="94"/>
      <c r="H3" s="94"/>
      <c r="I3" s="94"/>
      <c r="J3" s="94"/>
      <c r="K3" s="18"/>
      <c r="L3" s="16"/>
      <c r="M3" s="16"/>
      <c r="N3" s="16"/>
    </row>
    <row r="4" spans="1:14" ht="16.5" thickBot="1">
      <c r="A4" s="16"/>
      <c r="B4" s="17" t="s">
        <v>11</v>
      </c>
      <c r="C4" s="84" t="s">
        <v>253</v>
      </c>
      <c r="D4" s="85"/>
      <c r="E4" s="85"/>
      <c r="F4" s="85"/>
      <c r="G4" s="85"/>
      <c r="H4" s="85"/>
      <c r="I4" s="85"/>
      <c r="J4" s="85"/>
      <c r="K4" s="85"/>
      <c r="L4" s="85"/>
      <c r="M4" s="85"/>
      <c r="N4" s="86"/>
    </row>
    <row r="5" spans="1:14" ht="15.75">
      <c r="A5" s="16"/>
      <c r="B5" s="17" t="s">
        <v>51</v>
      </c>
      <c r="C5" s="46" t="s">
        <v>226</v>
      </c>
      <c r="D5" s="18"/>
      <c r="E5" s="18"/>
      <c r="F5" s="18"/>
      <c r="G5" s="18"/>
      <c r="H5" s="18"/>
      <c r="I5" s="18"/>
      <c r="J5" s="18"/>
      <c r="K5" s="18"/>
      <c r="L5" s="18"/>
      <c r="M5" s="18"/>
      <c r="N5" s="18"/>
    </row>
    <row r="6" spans="1:14" ht="15.75">
      <c r="A6" s="16"/>
      <c r="B6" s="17" t="s">
        <v>33</v>
      </c>
      <c r="C6" s="46" t="s">
        <v>227</v>
      </c>
      <c r="D6" s="18"/>
      <c r="E6" s="18"/>
      <c r="F6" s="18"/>
      <c r="G6" s="18"/>
      <c r="H6" s="18"/>
      <c r="I6" s="18"/>
      <c r="J6" s="18"/>
      <c r="K6" s="18"/>
      <c r="L6" s="18"/>
      <c r="M6" s="18"/>
      <c r="N6" s="18"/>
    </row>
    <row r="7" spans="1:9" ht="15.75">
      <c r="A7" s="16"/>
      <c r="B7" s="17" t="s">
        <v>52</v>
      </c>
      <c r="C7" s="16" t="s">
        <v>12</v>
      </c>
      <c r="D7" s="16"/>
      <c r="E7" s="87">
        <v>42185</v>
      </c>
      <c r="F7" s="19"/>
      <c r="G7" s="16" t="s">
        <v>13</v>
      </c>
      <c r="H7" s="16"/>
      <c r="I7" s="87">
        <v>42095</v>
      </c>
    </row>
    <row r="8" spans="1:14" ht="15.75">
      <c r="A8" s="16"/>
      <c r="B8" s="16"/>
      <c r="C8" s="16"/>
      <c r="D8" s="16"/>
      <c r="E8" s="16"/>
      <c r="F8" s="16"/>
      <c r="G8" s="16"/>
      <c r="H8" s="16"/>
      <c r="I8" s="16"/>
      <c r="J8" s="16"/>
      <c r="K8" s="16"/>
      <c r="L8" s="16"/>
      <c r="M8" s="16"/>
      <c r="N8" s="16"/>
    </row>
    <row r="9" spans="1:14" ht="14.25" customHeight="1">
      <c r="A9" s="16"/>
      <c r="B9" s="16"/>
      <c r="C9" s="16"/>
      <c r="D9" s="16"/>
      <c r="E9" s="16"/>
      <c r="F9" s="16"/>
      <c r="G9" s="16"/>
      <c r="H9" s="16"/>
      <c r="I9" s="16"/>
      <c r="J9" s="16"/>
      <c r="K9" s="16"/>
      <c r="L9" s="16"/>
      <c r="M9" s="16"/>
      <c r="N9" s="16"/>
    </row>
    <row r="10" spans="1:14" ht="15.75" hidden="1">
      <c r="A10" s="16"/>
      <c r="B10" s="16"/>
      <c r="C10" s="16"/>
      <c r="D10" s="16"/>
      <c r="E10" s="16"/>
      <c r="F10" s="16"/>
      <c r="G10" s="16"/>
      <c r="H10" s="16"/>
      <c r="I10" s="16"/>
      <c r="J10" s="16"/>
      <c r="K10" s="16"/>
      <c r="L10" s="16"/>
      <c r="M10" s="16"/>
      <c r="N10" s="16"/>
    </row>
    <row r="11" spans="1:10" s="16" customFormat="1" ht="115.5">
      <c r="A11" s="25"/>
      <c r="B11" s="25" t="s">
        <v>9</v>
      </c>
      <c r="C11" s="47" t="s">
        <v>66</v>
      </c>
      <c r="D11" s="48" t="s">
        <v>139</v>
      </c>
      <c r="E11" s="49" t="s">
        <v>229</v>
      </c>
      <c r="F11" s="49" t="s">
        <v>135</v>
      </c>
      <c r="G11" s="50" t="s">
        <v>136</v>
      </c>
      <c r="H11" s="50" t="s">
        <v>141</v>
      </c>
      <c r="I11" s="51" t="s">
        <v>138</v>
      </c>
      <c r="J11" s="52" t="s">
        <v>140</v>
      </c>
    </row>
    <row r="12" spans="1:10" ht="20.25">
      <c r="A12" s="95" t="s">
        <v>15</v>
      </c>
      <c r="B12" s="96"/>
      <c r="C12" s="96"/>
      <c r="D12" s="96"/>
      <c r="E12" s="96"/>
      <c r="F12" s="96"/>
      <c r="G12" s="96"/>
      <c r="H12" s="96"/>
      <c r="I12" s="96"/>
      <c r="J12" s="97"/>
    </row>
    <row r="13" spans="1:10" ht="47.25">
      <c r="A13" s="21">
        <v>1.1</v>
      </c>
      <c r="B13" s="5" t="s">
        <v>153</v>
      </c>
      <c r="C13" s="13" t="s">
        <v>14</v>
      </c>
      <c r="D13" s="13"/>
      <c r="E13" s="13"/>
      <c r="F13" s="13"/>
      <c r="G13" s="13"/>
      <c r="H13" s="13">
        <f aca="true" t="shared" si="0" ref="H13:H22">F13+G13</f>
        <v>0</v>
      </c>
      <c r="I13" s="13" t="e">
        <f aca="true" t="shared" si="1" ref="I13:I18">(H13/E13)*100</f>
        <v>#DIV/0!</v>
      </c>
      <c r="J13" s="26" t="e">
        <f aca="true" t="shared" si="2" ref="J13:J21">(H13/D13)*100</f>
        <v>#DIV/0!</v>
      </c>
    </row>
    <row r="14" spans="1:10" ht="15.75">
      <c r="A14" s="22" t="s">
        <v>16</v>
      </c>
      <c r="B14" s="7" t="s">
        <v>5</v>
      </c>
      <c r="C14" s="13"/>
      <c r="D14" s="13">
        <v>169</v>
      </c>
      <c r="E14" s="13">
        <v>169</v>
      </c>
      <c r="F14" s="13">
        <v>151</v>
      </c>
      <c r="G14" s="13">
        <v>0</v>
      </c>
      <c r="H14" s="13">
        <f t="shared" si="0"/>
        <v>151</v>
      </c>
      <c r="I14" s="13">
        <f t="shared" si="1"/>
        <v>89.3491124260355</v>
      </c>
      <c r="J14" s="26">
        <f t="shared" si="2"/>
        <v>89.3491124260355</v>
      </c>
    </row>
    <row r="15" spans="1:10" ht="15.75">
      <c r="A15" s="22" t="s">
        <v>17</v>
      </c>
      <c r="B15" s="7" t="s">
        <v>35</v>
      </c>
      <c r="C15" s="13"/>
      <c r="D15" s="13">
        <v>35</v>
      </c>
      <c r="E15" s="13">
        <v>35</v>
      </c>
      <c r="F15" s="13">
        <v>35</v>
      </c>
      <c r="G15" s="13">
        <v>0</v>
      </c>
      <c r="H15" s="13">
        <f t="shared" si="0"/>
        <v>35</v>
      </c>
      <c r="I15" s="13">
        <f t="shared" si="1"/>
        <v>100</v>
      </c>
      <c r="J15" s="26">
        <f t="shared" si="2"/>
        <v>100</v>
      </c>
    </row>
    <row r="16" spans="1:10" ht="15.75">
      <c r="A16" s="22" t="s">
        <v>18</v>
      </c>
      <c r="B16" s="8" t="s">
        <v>34</v>
      </c>
      <c r="C16" s="13"/>
      <c r="D16" s="13">
        <v>9</v>
      </c>
      <c r="E16" s="13">
        <v>9</v>
      </c>
      <c r="F16" s="13">
        <v>9</v>
      </c>
      <c r="G16" s="13">
        <v>0</v>
      </c>
      <c r="H16" s="13">
        <f t="shared" si="0"/>
        <v>9</v>
      </c>
      <c r="I16" s="13">
        <f t="shared" si="1"/>
        <v>100</v>
      </c>
      <c r="J16" s="26">
        <f t="shared" si="2"/>
        <v>100</v>
      </c>
    </row>
    <row r="17" spans="1:10" ht="15.75">
      <c r="A17" s="22" t="s">
        <v>19</v>
      </c>
      <c r="B17" s="8" t="s">
        <v>4</v>
      </c>
      <c r="C17" s="13"/>
      <c r="D17" s="13">
        <v>3</v>
      </c>
      <c r="E17" s="13">
        <v>3</v>
      </c>
      <c r="F17" s="13">
        <v>3</v>
      </c>
      <c r="G17" s="13">
        <v>0</v>
      </c>
      <c r="H17" s="13">
        <f t="shared" si="0"/>
        <v>3</v>
      </c>
      <c r="I17" s="13">
        <f t="shared" si="1"/>
        <v>100</v>
      </c>
      <c r="J17" s="26">
        <f t="shared" si="2"/>
        <v>100</v>
      </c>
    </row>
    <row r="18" spans="1:10" ht="15.75" customHeight="1">
      <c r="A18" s="21">
        <v>1.2</v>
      </c>
      <c r="B18" s="5" t="s">
        <v>119</v>
      </c>
      <c r="C18" s="13" t="s">
        <v>14</v>
      </c>
      <c r="D18" s="13">
        <v>6000</v>
      </c>
      <c r="E18" s="13">
        <v>6000</v>
      </c>
      <c r="F18" s="13">
        <v>3651</v>
      </c>
      <c r="G18" s="13">
        <f>SUM(G19:G22)</f>
        <v>799</v>
      </c>
      <c r="H18" s="13">
        <f>SUM(H19:H22)</f>
        <v>4450</v>
      </c>
      <c r="I18" s="13">
        <f t="shared" si="1"/>
        <v>74.16666666666667</v>
      </c>
      <c r="J18" s="26">
        <f t="shared" si="2"/>
        <v>74.16666666666667</v>
      </c>
    </row>
    <row r="19" spans="1:10" ht="13.5" customHeight="1">
      <c r="A19" s="22" t="s">
        <v>131</v>
      </c>
      <c r="B19" s="11" t="s">
        <v>0</v>
      </c>
      <c r="C19" s="13"/>
      <c r="D19" s="13"/>
      <c r="E19" s="13"/>
      <c r="F19" s="13">
        <v>1567</v>
      </c>
      <c r="G19" s="13">
        <v>799</v>
      </c>
      <c r="H19" s="13">
        <f t="shared" si="0"/>
        <v>2366</v>
      </c>
      <c r="I19" s="13" t="e">
        <f aca="true" t="shared" si="3" ref="I19:I75">(H19/E19)*100</f>
        <v>#DIV/0!</v>
      </c>
      <c r="J19" s="26" t="e">
        <f t="shared" si="2"/>
        <v>#DIV/0!</v>
      </c>
    </row>
    <row r="20" spans="1:10" ht="13.5" customHeight="1">
      <c r="A20" s="22" t="s">
        <v>132</v>
      </c>
      <c r="B20" s="11" t="s">
        <v>1</v>
      </c>
      <c r="C20" s="13"/>
      <c r="D20" s="13"/>
      <c r="E20" s="13"/>
      <c r="F20" s="13">
        <v>945</v>
      </c>
      <c r="G20" s="13">
        <v>0</v>
      </c>
      <c r="H20" s="13">
        <f t="shared" si="0"/>
        <v>945</v>
      </c>
      <c r="I20" s="13" t="e">
        <f t="shared" si="3"/>
        <v>#DIV/0!</v>
      </c>
      <c r="J20" s="26" t="e">
        <f t="shared" si="2"/>
        <v>#DIV/0!</v>
      </c>
    </row>
    <row r="21" spans="1:10" ht="13.5" customHeight="1">
      <c r="A21" s="22" t="s">
        <v>133</v>
      </c>
      <c r="B21" s="11" t="s">
        <v>120</v>
      </c>
      <c r="C21" s="13"/>
      <c r="D21" s="13"/>
      <c r="E21" s="13"/>
      <c r="F21" s="13">
        <v>1130</v>
      </c>
      <c r="G21" s="13">
        <v>0</v>
      </c>
      <c r="H21" s="13">
        <f t="shared" si="0"/>
        <v>1130</v>
      </c>
      <c r="I21" s="13" t="e">
        <f t="shared" si="3"/>
        <v>#DIV/0!</v>
      </c>
      <c r="J21" s="26" t="e">
        <f t="shared" si="2"/>
        <v>#DIV/0!</v>
      </c>
    </row>
    <row r="22" spans="1:10" ht="20.25" customHeight="1">
      <c r="A22" s="22" t="s">
        <v>134</v>
      </c>
      <c r="B22" s="11" t="s">
        <v>30</v>
      </c>
      <c r="C22" s="13"/>
      <c r="D22" s="13"/>
      <c r="E22" s="13"/>
      <c r="F22" s="13">
        <v>9</v>
      </c>
      <c r="G22" s="13">
        <v>0</v>
      </c>
      <c r="H22" s="13">
        <f t="shared" si="0"/>
        <v>9</v>
      </c>
      <c r="I22" s="13" t="e">
        <f t="shared" si="3"/>
        <v>#DIV/0!</v>
      </c>
      <c r="J22" s="26" t="e">
        <f aca="true" t="shared" si="4" ref="J22:J75">(H22/D22)*100</f>
        <v>#DIV/0!</v>
      </c>
    </row>
    <row r="23" spans="1:10" ht="16.5" customHeight="1">
      <c r="A23" s="22">
        <v>1.3</v>
      </c>
      <c r="B23" s="41" t="s">
        <v>152</v>
      </c>
      <c r="C23" s="13" t="s">
        <v>14</v>
      </c>
      <c r="D23" s="13">
        <v>6000</v>
      </c>
      <c r="E23" s="13">
        <v>6000</v>
      </c>
      <c r="F23" s="13">
        <f>SUM(F24:F27)</f>
        <v>3651</v>
      </c>
      <c r="G23" s="13">
        <f>SUM(G24:G27)</f>
        <v>799</v>
      </c>
      <c r="H23" s="13">
        <f>SUM(H24:H27)</f>
        <v>4450</v>
      </c>
      <c r="I23" s="13">
        <f t="shared" si="3"/>
        <v>74.16666666666667</v>
      </c>
      <c r="J23" s="26">
        <f t="shared" si="4"/>
        <v>74.16666666666667</v>
      </c>
    </row>
    <row r="24" spans="1:10" ht="13.5" customHeight="1">
      <c r="A24" s="22" t="s">
        <v>125</v>
      </c>
      <c r="B24" s="11" t="s">
        <v>0</v>
      </c>
      <c r="C24" s="13"/>
      <c r="D24" s="13"/>
      <c r="E24" s="13"/>
      <c r="F24" s="13">
        <v>1567</v>
      </c>
      <c r="G24" s="13">
        <v>799</v>
      </c>
      <c r="H24" s="13">
        <f>F24+G24</f>
        <v>2366</v>
      </c>
      <c r="I24" s="13" t="e">
        <f t="shared" si="3"/>
        <v>#DIV/0!</v>
      </c>
      <c r="J24" s="26" t="e">
        <f t="shared" si="4"/>
        <v>#DIV/0!</v>
      </c>
    </row>
    <row r="25" spans="1:10" ht="13.5" customHeight="1">
      <c r="A25" s="22" t="s">
        <v>126</v>
      </c>
      <c r="B25" s="11" t="s">
        <v>1</v>
      </c>
      <c r="C25" s="13"/>
      <c r="D25" s="13"/>
      <c r="E25" s="13"/>
      <c r="F25" s="13">
        <v>945</v>
      </c>
      <c r="G25" s="13">
        <v>0</v>
      </c>
      <c r="H25" s="13">
        <f>F25+G25</f>
        <v>945</v>
      </c>
      <c r="I25" s="13" t="e">
        <f t="shared" si="3"/>
        <v>#DIV/0!</v>
      </c>
      <c r="J25" s="26" t="e">
        <f t="shared" si="4"/>
        <v>#DIV/0!</v>
      </c>
    </row>
    <row r="26" spans="1:10" ht="13.5" customHeight="1">
      <c r="A26" s="22" t="s">
        <v>127</v>
      </c>
      <c r="B26" s="11" t="s">
        <v>120</v>
      </c>
      <c r="C26" s="13"/>
      <c r="D26" s="13"/>
      <c r="E26" s="13"/>
      <c r="F26" s="13">
        <v>1130</v>
      </c>
      <c r="G26" s="13">
        <v>0</v>
      </c>
      <c r="H26" s="13">
        <f>F26+G26</f>
        <v>1130</v>
      </c>
      <c r="I26" s="13" t="e">
        <f t="shared" si="3"/>
        <v>#DIV/0!</v>
      </c>
      <c r="J26" s="26" t="e">
        <f t="shared" si="4"/>
        <v>#DIV/0!</v>
      </c>
    </row>
    <row r="27" spans="1:10" ht="13.5" customHeight="1">
      <c r="A27" s="22" t="s">
        <v>160</v>
      </c>
      <c r="B27" s="11" t="s">
        <v>30</v>
      </c>
      <c r="C27" s="13"/>
      <c r="D27" s="13"/>
      <c r="E27" s="13"/>
      <c r="F27" s="13">
        <v>9</v>
      </c>
      <c r="G27" s="13">
        <v>0</v>
      </c>
      <c r="H27" s="13">
        <f>F27+G27</f>
        <v>9</v>
      </c>
      <c r="I27" s="13" t="e">
        <f t="shared" si="3"/>
        <v>#DIV/0!</v>
      </c>
      <c r="J27" s="26" t="e">
        <f t="shared" si="4"/>
        <v>#DIV/0!</v>
      </c>
    </row>
    <row r="28" spans="1:10" ht="48" customHeight="1">
      <c r="A28" s="22">
        <v>1.4</v>
      </c>
      <c r="B28" s="5" t="s">
        <v>60</v>
      </c>
      <c r="C28" s="13"/>
      <c r="D28" s="13"/>
      <c r="E28" s="13"/>
      <c r="F28" s="13"/>
      <c r="G28" s="13"/>
      <c r="H28" s="13">
        <f aca="true" t="shared" si="5" ref="H28:H35">F28+G28</f>
        <v>0</v>
      </c>
      <c r="I28" s="13" t="e">
        <f aca="true" t="shared" si="6" ref="I28:I35">(H28/E28)*100</f>
        <v>#DIV/0!</v>
      </c>
      <c r="J28" s="26" t="e">
        <f aca="true" t="shared" si="7" ref="J28:J35">(H28/D28)*100</f>
        <v>#DIV/0!</v>
      </c>
    </row>
    <row r="29" spans="1:10" ht="15.75">
      <c r="A29" s="22" t="s">
        <v>161</v>
      </c>
      <c r="B29" s="14" t="s">
        <v>41</v>
      </c>
      <c r="C29" s="13"/>
      <c r="D29" s="13">
        <v>500</v>
      </c>
      <c r="E29" s="13">
        <v>500</v>
      </c>
      <c r="F29" s="13">
        <v>551</v>
      </c>
      <c r="G29" s="13">
        <v>0</v>
      </c>
      <c r="H29" s="13">
        <f t="shared" si="5"/>
        <v>551</v>
      </c>
      <c r="I29" s="13">
        <f t="shared" si="6"/>
        <v>110.2</v>
      </c>
      <c r="J29" s="26">
        <f t="shared" si="7"/>
        <v>110.2</v>
      </c>
    </row>
    <row r="30" spans="1:10" ht="31.5">
      <c r="A30" s="22" t="s">
        <v>162</v>
      </c>
      <c r="B30" s="14" t="s">
        <v>40</v>
      </c>
      <c r="C30" s="13"/>
      <c r="D30" s="13">
        <v>0</v>
      </c>
      <c r="E30" s="13">
        <v>0</v>
      </c>
      <c r="F30" s="13">
        <v>0</v>
      </c>
      <c r="G30" s="13">
        <v>0</v>
      </c>
      <c r="H30" s="13">
        <f t="shared" si="5"/>
        <v>0</v>
      </c>
      <c r="I30" s="13" t="e">
        <f t="shared" si="6"/>
        <v>#DIV/0!</v>
      </c>
      <c r="J30" s="26" t="e">
        <f t="shared" si="7"/>
        <v>#DIV/0!</v>
      </c>
    </row>
    <row r="31" spans="1:10" ht="31.5">
      <c r="A31" s="22" t="s">
        <v>163</v>
      </c>
      <c r="B31" s="7" t="s">
        <v>42</v>
      </c>
      <c r="C31" s="13"/>
      <c r="D31" s="13">
        <v>0</v>
      </c>
      <c r="E31" s="13">
        <v>0</v>
      </c>
      <c r="F31" s="13">
        <v>0</v>
      </c>
      <c r="G31" s="13">
        <v>0</v>
      </c>
      <c r="H31" s="13">
        <f t="shared" si="5"/>
        <v>0</v>
      </c>
      <c r="I31" s="13" t="e">
        <f t="shared" si="6"/>
        <v>#DIV/0!</v>
      </c>
      <c r="J31" s="26" t="e">
        <f t="shared" si="7"/>
        <v>#DIV/0!</v>
      </c>
    </row>
    <row r="32" spans="1:10" ht="63">
      <c r="A32" s="22">
        <v>1.5</v>
      </c>
      <c r="B32" s="5" t="s">
        <v>61</v>
      </c>
      <c r="C32" s="13" t="s">
        <v>14</v>
      </c>
      <c r="D32" s="13">
        <v>500</v>
      </c>
      <c r="E32" s="13">
        <v>500</v>
      </c>
      <c r="F32" s="13">
        <v>375</v>
      </c>
      <c r="G32" s="13">
        <v>14</v>
      </c>
      <c r="H32" s="13">
        <f t="shared" si="5"/>
        <v>389</v>
      </c>
      <c r="I32" s="13">
        <f t="shared" si="6"/>
        <v>77.8</v>
      </c>
      <c r="J32" s="26">
        <f t="shared" si="7"/>
        <v>77.8</v>
      </c>
    </row>
    <row r="33" spans="1:10" ht="31.5">
      <c r="A33" s="22" t="s">
        <v>20</v>
      </c>
      <c r="B33" s="7" t="s">
        <v>43</v>
      </c>
      <c r="C33" s="13"/>
      <c r="D33" s="13">
        <v>500</v>
      </c>
      <c r="E33" s="13">
        <v>500</v>
      </c>
      <c r="F33" s="13">
        <v>375</v>
      </c>
      <c r="G33" s="13">
        <v>14</v>
      </c>
      <c r="H33" s="13">
        <f t="shared" si="5"/>
        <v>389</v>
      </c>
      <c r="I33" s="13">
        <f t="shared" si="6"/>
        <v>77.8</v>
      </c>
      <c r="J33" s="26">
        <f t="shared" si="7"/>
        <v>77.8</v>
      </c>
    </row>
    <row r="34" spans="1:10" ht="47.25">
      <c r="A34" s="22" t="s">
        <v>21</v>
      </c>
      <c r="B34" s="7" t="s">
        <v>32</v>
      </c>
      <c r="C34" s="13"/>
      <c r="D34" s="13">
        <v>0</v>
      </c>
      <c r="E34" s="13">
        <v>0</v>
      </c>
      <c r="F34" s="13"/>
      <c r="G34" s="13">
        <v>0</v>
      </c>
      <c r="H34" s="13">
        <f t="shared" si="5"/>
        <v>0</v>
      </c>
      <c r="I34" s="13" t="e">
        <f t="shared" si="6"/>
        <v>#DIV/0!</v>
      </c>
      <c r="J34" s="26" t="e">
        <f t="shared" si="7"/>
        <v>#DIV/0!</v>
      </c>
    </row>
    <row r="35" spans="1:10" ht="47.25">
      <c r="A35" s="22" t="s">
        <v>31</v>
      </c>
      <c r="B35" s="7" t="s">
        <v>48</v>
      </c>
      <c r="C35" s="13"/>
      <c r="D35" s="13">
        <v>6000</v>
      </c>
      <c r="E35" s="13">
        <v>6000</v>
      </c>
      <c r="F35" s="23">
        <v>4083</v>
      </c>
      <c r="G35" s="13">
        <v>367</v>
      </c>
      <c r="H35" s="13">
        <f t="shared" si="5"/>
        <v>4450</v>
      </c>
      <c r="I35" s="13">
        <f t="shared" si="6"/>
        <v>74.16666666666667</v>
      </c>
      <c r="J35" s="26">
        <f t="shared" si="7"/>
        <v>74.16666666666667</v>
      </c>
    </row>
    <row r="36" spans="1:10" ht="20.25">
      <c r="A36" s="95" t="s">
        <v>164</v>
      </c>
      <c r="B36" s="96"/>
      <c r="C36" s="96"/>
      <c r="D36" s="96"/>
      <c r="E36" s="96"/>
      <c r="F36" s="96"/>
      <c r="G36" s="96"/>
      <c r="H36" s="96"/>
      <c r="I36" s="96"/>
      <c r="J36" s="97"/>
    </row>
    <row r="37" spans="1:10" ht="94.5">
      <c r="A37" s="20"/>
      <c r="B37" s="80" t="s">
        <v>148</v>
      </c>
      <c r="C37" s="68" t="s">
        <v>36</v>
      </c>
      <c r="D37" s="68">
        <v>4250</v>
      </c>
      <c r="E37" s="68">
        <v>4250</v>
      </c>
      <c r="F37" s="68">
        <v>3468</v>
      </c>
      <c r="G37" s="68"/>
      <c r="H37" s="68">
        <f>F37+G37</f>
        <v>3468</v>
      </c>
      <c r="I37" s="68">
        <f>(H37/E37)*100</f>
        <v>81.6</v>
      </c>
      <c r="J37" s="81">
        <f>(H37/D37)*100</f>
        <v>81.6</v>
      </c>
    </row>
    <row r="38" spans="1:10" ht="42" customHeight="1">
      <c r="A38" s="22">
        <v>2.1</v>
      </c>
      <c r="B38" s="82" t="s">
        <v>128</v>
      </c>
      <c r="C38" s="68"/>
      <c r="D38" s="68">
        <v>4250</v>
      </c>
      <c r="E38" s="68">
        <v>2500</v>
      </c>
      <c r="F38" s="68">
        <v>3188</v>
      </c>
      <c r="G38" s="68">
        <v>0</v>
      </c>
      <c r="H38" s="68">
        <f>F38+G38</f>
        <v>3188</v>
      </c>
      <c r="I38" s="68">
        <f>(H38/E38)*100</f>
        <v>127.51999999999998</v>
      </c>
      <c r="J38" s="88">
        <f>(H38/D38)*100</f>
        <v>75.01176470588236</v>
      </c>
    </row>
    <row r="39" spans="1:10" ht="45.75" customHeight="1">
      <c r="A39" s="22">
        <v>1.2</v>
      </c>
      <c r="B39" s="82" t="s">
        <v>49</v>
      </c>
      <c r="C39" s="68"/>
      <c r="D39" s="68"/>
      <c r="E39" s="68"/>
      <c r="F39" s="68">
        <v>280</v>
      </c>
      <c r="G39" s="68">
        <v>0</v>
      </c>
      <c r="H39" s="68">
        <f>F39+G39</f>
        <v>280</v>
      </c>
      <c r="I39" s="68" t="e">
        <f>(H39/E39)*100</f>
        <v>#DIV/0!</v>
      </c>
      <c r="J39" s="81" t="e">
        <f>(H39/D39)*100</f>
        <v>#DIV/0!</v>
      </c>
    </row>
    <row r="40" spans="1:10" ht="20.25">
      <c r="A40" s="98" t="s">
        <v>212</v>
      </c>
      <c r="B40" s="99"/>
      <c r="C40" s="99"/>
      <c r="D40" s="99"/>
      <c r="E40" s="99"/>
      <c r="F40" s="99"/>
      <c r="G40" s="99"/>
      <c r="H40" s="99"/>
      <c r="I40" s="99"/>
      <c r="J40" s="100"/>
    </row>
    <row r="41" spans="1:10" ht="18.75">
      <c r="A41" s="104" t="s">
        <v>165</v>
      </c>
      <c r="B41" s="105"/>
      <c r="C41" s="13"/>
      <c r="D41" s="13"/>
      <c r="E41" s="13"/>
      <c r="F41" s="13"/>
      <c r="G41" s="13"/>
      <c r="H41" s="13"/>
      <c r="I41" s="13"/>
      <c r="J41" s="26"/>
    </row>
    <row r="42" spans="1:10" ht="63">
      <c r="A42" s="22" t="s">
        <v>166</v>
      </c>
      <c r="B42" s="5" t="s">
        <v>154</v>
      </c>
      <c r="C42" s="13" t="s">
        <v>14</v>
      </c>
      <c r="D42" s="13">
        <v>6000</v>
      </c>
      <c r="E42" s="13">
        <v>6000</v>
      </c>
      <c r="F42" s="13">
        <v>3651</v>
      </c>
      <c r="G42" s="13"/>
      <c r="H42" s="13">
        <f aca="true" t="shared" si="8" ref="H42:H58">F42+G42</f>
        <v>3651</v>
      </c>
      <c r="I42" s="13">
        <f t="shared" si="3"/>
        <v>60.85</v>
      </c>
      <c r="J42" s="26">
        <f t="shared" si="4"/>
        <v>60.85</v>
      </c>
    </row>
    <row r="43" spans="1:10" ht="15.75">
      <c r="A43" s="22" t="s">
        <v>171</v>
      </c>
      <c r="B43" s="6" t="s">
        <v>0</v>
      </c>
      <c r="C43" s="13"/>
      <c r="D43" s="13"/>
      <c r="E43" s="13"/>
      <c r="F43" s="13">
        <v>1567</v>
      </c>
      <c r="G43" s="13"/>
      <c r="H43" s="13">
        <f t="shared" si="8"/>
        <v>1567</v>
      </c>
      <c r="I43" s="13" t="e">
        <f t="shared" si="3"/>
        <v>#DIV/0!</v>
      </c>
      <c r="J43" s="26" t="e">
        <f t="shared" si="4"/>
        <v>#DIV/0!</v>
      </c>
    </row>
    <row r="44" spans="1:10" ht="15.75">
      <c r="A44" s="22" t="s">
        <v>172</v>
      </c>
      <c r="B44" s="6" t="s">
        <v>1</v>
      </c>
      <c r="C44" s="13"/>
      <c r="D44" s="13"/>
      <c r="E44" s="13"/>
      <c r="F44" s="13">
        <v>945</v>
      </c>
      <c r="G44" s="13"/>
      <c r="H44" s="13">
        <f t="shared" si="8"/>
        <v>945</v>
      </c>
      <c r="I44" s="13" t="e">
        <f t="shared" si="3"/>
        <v>#DIV/0!</v>
      </c>
      <c r="J44" s="26" t="e">
        <f t="shared" si="4"/>
        <v>#DIV/0!</v>
      </c>
    </row>
    <row r="45" spans="1:10" ht="15.75">
      <c r="A45" s="22" t="s">
        <v>173</v>
      </c>
      <c r="B45" s="6" t="s">
        <v>2</v>
      </c>
      <c r="C45" s="13"/>
      <c r="D45" s="13"/>
      <c r="E45" s="13"/>
      <c r="F45" s="13">
        <v>1130</v>
      </c>
      <c r="G45" s="13"/>
      <c r="H45" s="13">
        <f t="shared" si="8"/>
        <v>1130</v>
      </c>
      <c r="I45" s="13" t="e">
        <f t="shared" si="3"/>
        <v>#DIV/0!</v>
      </c>
      <c r="J45" s="26" t="e">
        <f t="shared" si="4"/>
        <v>#DIV/0!</v>
      </c>
    </row>
    <row r="46" spans="1:10" ht="15.75">
      <c r="A46" s="22" t="s">
        <v>174</v>
      </c>
      <c r="B46" s="6" t="s">
        <v>30</v>
      </c>
      <c r="C46" s="13"/>
      <c r="D46" s="13"/>
      <c r="E46" s="13"/>
      <c r="F46" s="13">
        <v>9</v>
      </c>
      <c r="G46" s="13"/>
      <c r="H46" s="13">
        <f t="shared" si="8"/>
        <v>9</v>
      </c>
      <c r="I46" s="13" t="e">
        <f t="shared" si="3"/>
        <v>#DIV/0!</v>
      </c>
      <c r="J46" s="26" t="e">
        <f t="shared" si="4"/>
        <v>#DIV/0!</v>
      </c>
    </row>
    <row r="47" spans="1:10" ht="35.25" customHeight="1">
      <c r="A47" s="22" t="s">
        <v>167</v>
      </c>
      <c r="B47" s="5" t="s">
        <v>155</v>
      </c>
      <c r="C47" s="13" t="s">
        <v>14</v>
      </c>
      <c r="D47" s="13"/>
      <c r="E47" s="13"/>
      <c r="F47" s="13"/>
      <c r="G47" s="13"/>
      <c r="H47" s="13">
        <f t="shared" si="8"/>
        <v>0</v>
      </c>
      <c r="I47" s="13" t="e">
        <f t="shared" si="3"/>
        <v>#DIV/0!</v>
      </c>
      <c r="J47" s="26" t="e">
        <f t="shared" si="4"/>
        <v>#DIV/0!</v>
      </c>
    </row>
    <row r="48" spans="1:10" ht="15.75">
      <c r="A48" s="22" t="s">
        <v>175</v>
      </c>
      <c r="B48" s="7" t="s">
        <v>122</v>
      </c>
      <c r="C48" s="13"/>
      <c r="D48" s="13">
        <v>740</v>
      </c>
      <c r="E48" s="13">
        <v>740</v>
      </c>
      <c r="F48" s="13">
        <v>322</v>
      </c>
      <c r="G48" s="13">
        <v>0</v>
      </c>
      <c r="H48" s="13">
        <f t="shared" si="8"/>
        <v>322</v>
      </c>
      <c r="I48" s="13">
        <f t="shared" si="3"/>
        <v>43.513513513513516</v>
      </c>
      <c r="J48" s="26">
        <f t="shared" si="4"/>
        <v>43.513513513513516</v>
      </c>
    </row>
    <row r="49" spans="1:10" ht="15.75">
      <c r="A49" s="22" t="s">
        <v>176</v>
      </c>
      <c r="B49" s="7" t="s">
        <v>123</v>
      </c>
      <c r="C49" s="13"/>
      <c r="D49" s="13"/>
      <c r="E49" s="13"/>
      <c r="F49" s="13"/>
      <c r="G49" s="13">
        <v>0</v>
      </c>
      <c r="H49" s="13">
        <f t="shared" si="8"/>
        <v>0</v>
      </c>
      <c r="I49" s="13" t="e">
        <f t="shared" si="3"/>
        <v>#DIV/0!</v>
      </c>
      <c r="J49" s="26" t="e">
        <f t="shared" si="4"/>
        <v>#DIV/0!</v>
      </c>
    </row>
    <row r="50" spans="1:10" ht="15.75">
      <c r="A50" s="22" t="s">
        <v>177</v>
      </c>
      <c r="B50" s="7" t="s">
        <v>124</v>
      </c>
      <c r="C50" s="13"/>
      <c r="D50" s="13">
        <v>20</v>
      </c>
      <c r="E50" s="13">
        <v>20</v>
      </c>
      <c r="F50" s="13">
        <v>12</v>
      </c>
      <c r="G50" s="13">
        <v>0</v>
      </c>
      <c r="H50" s="13">
        <f t="shared" si="8"/>
        <v>12</v>
      </c>
      <c r="I50" s="13">
        <f t="shared" si="3"/>
        <v>60</v>
      </c>
      <c r="J50" s="26">
        <f t="shared" si="4"/>
        <v>60</v>
      </c>
    </row>
    <row r="51" spans="1:10" ht="45.75" customHeight="1">
      <c r="A51" s="22" t="s">
        <v>168</v>
      </c>
      <c r="B51" s="41" t="s">
        <v>156</v>
      </c>
      <c r="C51" s="13" t="s">
        <v>46</v>
      </c>
      <c r="D51" s="13"/>
      <c r="E51" s="13"/>
      <c r="F51" s="13"/>
      <c r="G51" s="13"/>
      <c r="H51" s="13">
        <f t="shared" si="8"/>
        <v>0</v>
      </c>
      <c r="I51" s="13" t="e">
        <f t="shared" si="3"/>
        <v>#DIV/0!</v>
      </c>
      <c r="J51" s="26" t="e">
        <f t="shared" si="4"/>
        <v>#DIV/0!</v>
      </c>
    </row>
    <row r="52" spans="1:10" ht="15.75">
      <c r="A52" s="22" t="s">
        <v>178</v>
      </c>
      <c r="B52" s="7" t="s">
        <v>122</v>
      </c>
      <c r="C52" s="13"/>
      <c r="D52" s="13">
        <v>6</v>
      </c>
      <c r="E52" s="13">
        <v>5</v>
      </c>
      <c r="F52" s="13">
        <v>4</v>
      </c>
      <c r="G52" s="13">
        <v>0</v>
      </c>
      <c r="H52" s="13">
        <f t="shared" si="8"/>
        <v>4</v>
      </c>
      <c r="I52" s="13">
        <f t="shared" si="3"/>
        <v>80</v>
      </c>
      <c r="J52" s="26">
        <f t="shared" si="4"/>
        <v>66.66666666666666</v>
      </c>
    </row>
    <row r="53" spans="1:10" ht="15.75">
      <c r="A53" s="22" t="s">
        <v>179</v>
      </c>
      <c r="B53" s="7" t="s">
        <v>123</v>
      </c>
      <c r="C53" s="13"/>
      <c r="D53" s="13">
        <v>0</v>
      </c>
      <c r="E53" s="13">
        <v>0</v>
      </c>
      <c r="F53" s="13">
        <v>0</v>
      </c>
      <c r="G53" s="13">
        <v>0</v>
      </c>
      <c r="H53" s="13">
        <f t="shared" si="8"/>
        <v>0</v>
      </c>
      <c r="I53" s="13" t="e">
        <f t="shared" si="3"/>
        <v>#DIV/0!</v>
      </c>
      <c r="J53" s="26" t="e">
        <f t="shared" si="4"/>
        <v>#DIV/0!</v>
      </c>
    </row>
    <row r="54" spans="1:10" ht="15.75">
      <c r="A54" s="22" t="s">
        <v>180</v>
      </c>
      <c r="B54" s="7" t="s">
        <v>124</v>
      </c>
      <c r="C54" s="13"/>
      <c r="D54" s="13">
        <v>0</v>
      </c>
      <c r="E54" s="13">
        <v>0</v>
      </c>
      <c r="F54" s="13">
        <v>0</v>
      </c>
      <c r="G54" s="13">
        <v>0</v>
      </c>
      <c r="H54" s="13">
        <f t="shared" si="8"/>
        <v>0</v>
      </c>
      <c r="I54" s="13" t="e">
        <f t="shared" si="3"/>
        <v>#DIV/0!</v>
      </c>
      <c r="J54" s="26" t="e">
        <f t="shared" si="4"/>
        <v>#DIV/0!</v>
      </c>
    </row>
    <row r="55" spans="1:10" ht="31.5" customHeight="1">
      <c r="A55" s="22" t="s">
        <v>169</v>
      </c>
      <c r="B55" s="41" t="s">
        <v>157</v>
      </c>
      <c r="C55" s="13" t="s">
        <v>46</v>
      </c>
      <c r="D55" s="13"/>
      <c r="E55" s="13"/>
      <c r="F55" s="13"/>
      <c r="G55" s="13"/>
      <c r="H55" s="13">
        <f t="shared" si="8"/>
        <v>0</v>
      </c>
      <c r="I55" s="13" t="e">
        <f t="shared" si="3"/>
        <v>#DIV/0!</v>
      </c>
      <c r="J55" s="26" t="e">
        <f t="shared" si="4"/>
        <v>#DIV/0!</v>
      </c>
    </row>
    <row r="56" spans="1:10" ht="15.75">
      <c r="A56" s="22" t="s">
        <v>181</v>
      </c>
      <c r="B56" s="7" t="s">
        <v>122</v>
      </c>
      <c r="C56" s="13"/>
      <c r="D56" s="13">
        <v>27</v>
      </c>
      <c r="E56" s="13">
        <v>27</v>
      </c>
      <c r="F56" s="13">
        <v>16</v>
      </c>
      <c r="G56" s="13">
        <v>0</v>
      </c>
      <c r="H56" s="13">
        <f t="shared" si="8"/>
        <v>16</v>
      </c>
      <c r="I56" s="13">
        <f t="shared" si="3"/>
        <v>59.25925925925925</v>
      </c>
      <c r="J56" s="26">
        <f t="shared" si="4"/>
        <v>59.25925925925925</v>
      </c>
    </row>
    <row r="57" spans="1:10" ht="15.75">
      <c r="A57" s="22" t="s">
        <v>182</v>
      </c>
      <c r="B57" s="7" t="s">
        <v>123</v>
      </c>
      <c r="C57" s="13"/>
      <c r="D57" s="13">
        <v>0</v>
      </c>
      <c r="E57" s="13">
        <v>0</v>
      </c>
      <c r="F57" s="13">
        <v>0</v>
      </c>
      <c r="G57" s="13">
        <v>0</v>
      </c>
      <c r="H57" s="13">
        <f t="shared" si="8"/>
        <v>0</v>
      </c>
      <c r="I57" s="13" t="e">
        <f t="shared" si="3"/>
        <v>#DIV/0!</v>
      </c>
      <c r="J57" s="26" t="e">
        <f t="shared" si="4"/>
        <v>#DIV/0!</v>
      </c>
    </row>
    <row r="58" spans="1:10" ht="15.75">
      <c r="A58" s="22" t="s">
        <v>183</v>
      </c>
      <c r="B58" s="7" t="s">
        <v>124</v>
      </c>
      <c r="C58" s="13"/>
      <c r="D58" s="13">
        <v>0</v>
      </c>
      <c r="E58" s="13">
        <v>0</v>
      </c>
      <c r="F58" s="13">
        <v>0</v>
      </c>
      <c r="G58" s="13">
        <v>0</v>
      </c>
      <c r="H58" s="13">
        <f t="shared" si="8"/>
        <v>0</v>
      </c>
      <c r="I58" s="13" t="e">
        <f t="shared" si="3"/>
        <v>#DIV/0!</v>
      </c>
      <c r="J58" s="26" t="e">
        <f t="shared" si="4"/>
        <v>#DIV/0!</v>
      </c>
    </row>
    <row r="59" spans="1:10" ht="31.5">
      <c r="A59" s="22" t="s">
        <v>170</v>
      </c>
      <c r="B59" s="5" t="s">
        <v>62</v>
      </c>
      <c r="C59" s="13"/>
      <c r="D59" s="13"/>
      <c r="E59" s="13"/>
      <c r="F59" s="13"/>
      <c r="G59" s="13"/>
      <c r="H59" s="13">
        <f aca="true" t="shared" si="9" ref="H59:H65">F59+G59</f>
        <v>0</v>
      </c>
      <c r="I59" s="13" t="e">
        <f aca="true" t="shared" si="10" ref="I59:I65">(H59/E59)*100</f>
        <v>#DIV/0!</v>
      </c>
      <c r="J59" s="26" t="e">
        <f aca="true" t="shared" si="11" ref="J59:J65">(H59/D59)*100</f>
        <v>#DIV/0!</v>
      </c>
    </row>
    <row r="60" spans="1:10" ht="31.5">
      <c r="A60" s="22" t="s">
        <v>184</v>
      </c>
      <c r="B60" s="7" t="s">
        <v>129</v>
      </c>
      <c r="C60" s="13" t="s">
        <v>46</v>
      </c>
      <c r="D60" s="13">
        <v>10</v>
      </c>
      <c r="E60" s="13">
        <v>10</v>
      </c>
      <c r="F60" s="13">
        <v>6</v>
      </c>
      <c r="G60" s="13">
        <v>0</v>
      </c>
      <c r="H60" s="13">
        <f t="shared" si="9"/>
        <v>6</v>
      </c>
      <c r="I60" s="13">
        <f t="shared" si="10"/>
        <v>60</v>
      </c>
      <c r="J60" s="26">
        <f t="shared" si="11"/>
        <v>60</v>
      </c>
    </row>
    <row r="61" spans="1:10" ht="31.5">
      <c r="A61" s="22" t="s">
        <v>185</v>
      </c>
      <c r="B61" s="7" t="s">
        <v>44</v>
      </c>
      <c r="C61" s="13" t="s">
        <v>46</v>
      </c>
      <c r="D61" s="13">
        <v>7</v>
      </c>
      <c r="E61" s="13">
        <v>7</v>
      </c>
      <c r="F61" s="13">
        <v>6</v>
      </c>
      <c r="G61" s="13">
        <v>0</v>
      </c>
      <c r="H61" s="13">
        <f t="shared" si="9"/>
        <v>6</v>
      </c>
      <c r="I61" s="13">
        <f t="shared" si="10"/>
        <v>85.71428571428571</v>
      </c>
      <c r="J61" s="26">
        <f t="shared" si="11"/>
        <v>85.71428571428571</v>
      </c>
    </row>
    <row r="62" spans="1:10" ht="31.5">
      <c r="A62" s="22" t="s">
        <v>186</v>
      </c>
      <c r="B62" s="7" t="s">
        <v>45</v>
      </c>
      <c r="C62" s="13" t="s">
        <v>46</v>
      </c>
      <c r="D62" s="13">
        <v>6</v>
      </c>
      <c r="E62" s="13">
        <v>6</v>
      </c>
      <c r="F62" s="13">
        <v>4</v>
      </c>
      <c r="G62" s="13">
        <v>0</v>
      </c>
      <c r="H62" s="13">
        <f t="shared" si="9"/>
        <v>4</v>
      </c>
      <c r="I62" s="13">
        <f t="shared" si="10"/>
        <v>66.66666666666666</v>
      </c>
      <c r="J62" s="26">
        <f t="shared" si="11"/>
        <v>66.66666666666666</v>
      </c>
    </row>
    <row r="63" spans="1:10" ht="31.5">
      <c r="A63" s="22" t="s">
        <v>187</v>
      </c>
      <c r="B63" s="7" t="s">
        <v>218</v>
      </c>
      <c r="C63" s="13" t="s">
        <v>46</v>
      </c>
      <c r="D63" s="13">
        <v>23130</v>
      </c>
      <c r="E63" s="13">
        <v>23130</v>
      </c>
      <c r="F63" s="13">
        <v>9629</v>
      </c>
      <c r="G63" s="13">
        <v>0</v>
      </c>
      <c r="H63" s="13">
        <f t="shared" si="9"/>
        <v>9629</v>
      </c>
      <c r="I63" s="13">
        <f t="shared" si="10"/>
        <v>41.62991785559879</v>
      </c>
      <c r="J63" s="26">
        <f t="shared" si="11"/>
        <v>41.62991785559879</v>
      </c>
    </row>
    <row r="64" spans="1:10" ht="31.5">
      <c r="A64" s="22" t="s">
        <v>188</v>
      </c>
      <c r="B64" s="7" t="s">
        <v>142</v>
      </c>
      <c r="C64" s="13" t="s">
        <v>46</v>
      </c>
      <c r="D64" s="13">
        <v>240</v>
      </c>
      <c r="E64" s="13">
        <v>240</v>
      </c>
      <c r="F64" s="13">
        <v>158</v>
      </c>
      <c r="G64" s="13">
        <v>0</v>
      </c>
      <c r="H64" s="13">
        <f t="shared" si="9"/>
        <v>158</v>
      </c>
      <c r="I64" s="13">
        <f t="shared" si="10"/>
        <v>65.83333333333333</v>
      </c>
      <c r="J64" s="26">
        <f t="shared" si="11"/>
        <v>65.83333333333333</v>
      </c>
    </row>
    <row r="65" spans="1:10" ht="31.5">
      <c r="A65" s="22" t="s">
        <v>189</v>
      </c>
      <c r="B65" s="7" t="s">
        <v>143</v>
      </c>
      <c r="C65" s="13" t="s">
        <v>46</v>
      </c>
      <c r="D65" s="13">
        <v>1620</v>
      </c>
      <c r="E65" s="13">
        <v>1620</v>
      </c>
      <c r="F65" s="13">
        <v>866</v>
      </c>
      <c r="G65" s="13">
        <v>0</v>
      </c>
      <c r="H65" s="13">
        <f t="shared" si="9"/>
        <v>866</v>
      </c>
      <c r="I65" s="13">
        <f t="shared" si="10"/>
        <v>53.456790123456784</v>
      </c>
      <c r="J65" s="26">
        <f t="shared" si="11"/>
        <v>53.456790123456784</v>
      </c>
    </row>
    <row r="66" spans="1:10" ht="18.75">
      <c r="A66" s="104" t="s">
        <v>190</v>
      </c>
      <c r="B66" s="105"/>
      <c r="C66" s="13"/>
      <c r="D66" s="13"/>
      <c r="E66" s="13"/>
      <c r="F66" s="13"/>
      <c r="G66" s="13"/>
      <c r="H66" s="13">
        <f>F66+G66</f>
        <v>0</v>
      </c>
      <c r="I66" s="13" t="e">
        <f t="shared" si="3"/>
        <v>#DIV/0!</v>
      </c>
      <c r="J66" s="26" t="e">
        <f t="shared" si="4"/>
        <v>#DIV/0!</v>
      </c>
    </row>
    <row r="67" spans="1:10" ht="63">
      <c r="A67" s="20"/>
      <c r="B67" s="9" t="s">
        <v>130</v>
      </c>
      <c r="C67" s="13"/>
      <c r="D67" s="13"/>
      <c r="E67" s="13"/>
      <c r="F67" s="13"/>
      <c r="G67" s="13"/>
      <c r="H67" s="13"/>
      <c r="I67" s="13"/>
      <c r="J67" s="26"/>
    </row>
    <row r="68" spans="1:10" ht="15.75">
      <c r="A68" s="22" t="s">
        <v>58</v>
      </c>
      <c r="B68" s="7" t="s">
        <v>144</v>
      </c>
      <c r="C68" s="13"/>
      <c r="D68" s="13"/>
      <c r="E68" s="13"/>
      <c r="F68" s="13"/>
      <c r="G68" s="13"/>
      <c r="H68" s="13"/>
      <c r="I68" s="13" t="e">
        <f t="shared" si="3"/>
        <v>#DIV/0!</v>
      </c>
      <c r="J68" s="26" t="e">
        <f t="shared" si="4"/>
        <v>#DIV/0!</v>
      </c>
    </row>
    <row r="69" spans="1:10" ht="15.75">
      <c r="A69" s="22" t="s">
        <v>29</v>
      </c>
      <c r="B69" s="7" t="s">
        <v>37</v>
      </c>
      <c r="C69" s="13"/>
      <c r="D69" s="13"/>
      <c r="E69" s="13"/>
      <c r="F69" s="13"/>
      <c r="G69" s="13"/>
      <c r="H69" s="13">
        <f aca="true" t="shared" si="12" ref="H69:H75">F69+G69</f>
        <v>0</v>
      </c>
      <c r="I69" s="13" t="e">
        <f t="shared" si="3"/>
        <v>#DIV/0!</v>
      </c>
      <c r="J69" s="26" t="e">
        <f t="shared" si="4"/>
        <v>#DIV/0!</v>
      </c>
    </row>
    <row r="70" spans="1:10" ht="78.75">
      <c r="A70" s="21">
        <v>3.3</v>
      </c>
      <c r="B70" s="12" t="s">
        <v>63</v>
      </c>
      <c r="C70" s="13"/>
      <c r="D70" s="13"/>
      <c r="E70" s="13"/>
      <c r="F70" s="13"/>
      <c r="G70" s="13"/>
      <c r="H70" s="13">
        <f t="shared" si="12"/>
        <v>0</v>
      </c>
      <c r="I70" s="13" t="e">
        <f t="shared" si="3"/>
        <v>#DIV/0!</v>
      </c>
      <c r="J70" s="26" t="e">
        <f t="shared" si="4"/>
        <v>#DIV/0!</v>
      </c>
    </row>
    <row r="71" spans="1:10" ht="15.75">
      <c r="A71" s="22" t="s">
        <v>59</v>
      </c>
      <c r="B71" s="12" t="s">
        <v>53</v>
      </c>
      <c r="C71" s="13" t="s">
        <v>230</v>
      </c>
      <c r="D71" s="13">
        <v>1500</v>
      </c>
      <c r="E71" s="13">
        <v>1500</v>
      </c>
      <c r="F71" s="13">
        <v>147</v>
      </c>
      <c r="G71" s="13">
        <v>0</v>
      </c>
      <c r="H71" s="13">
        <f t="shared" si="12"/>
        <v>147</v>
      </c>
      <c r="I71" s="13">
        <f t="shared" si="3"/>
        <v>9.8</v>
      </c>
      <c r="J71" s="26">
        <f t="shared" si="4"/>
        <v>9.8</v>
      </c>
    </row>
    <row r="72" spans="1:10" ht="15.75">
      <c r="A72" s="22" t="s">
        <v>191</v>
      </c>
      <c r="B72" s="12" t="s">
        <v>54</v>
      </c>
      <c r="C72" s="13" t="s">
        <v>231</v>
      </c>
      <c r="D72" s="13">
        <v>3000</v>
      </c>
      <c r="E72" s="13">
        <v>3000</v>
      </c>
      <c r="F72" s="13">
        <v>1450</v>
      </c>
      <c r="G72" s="13">
        <v>0</v>
      </c>
      <c r="H72" s="13">
        <f t="shared" si="12"/>
        <v>1450</v>
      </c>
      <c r="I72" s="13">
        <f t="shared" si="3"/>
        <v>48.333333333333336</v>
      </c>
      <c r="J72" s="26">
        <f t="shared" si="4"/>
        <v>48.333333333333336</v>
      </c>
    </row>
    <row r="73" spans="1:10" ht="15.75">
      <c r="A73" s="22" t="s">
        <v>192</v>
      </c>
      <c r="B73" s="12" t="s">
        <v>55</v>
      </c>
      <c r="C73" s="13" t="s">
        <v>232</v>
      </c>
      <c r="D73" s="13">
        <v>5500</v>
      </c>
      <c r="E73" s="13">
        <v>5500</v>
      </c>
      <c r="F73" s="13">
        <v>322</v>
      </c>
      <c r="G73" s="13">
        <v>0</v>
      </c>
      <c r="H73" s="13">
        <f t="shared" si="12"/>
        <v>322</v>
      </c>
      <c r="I73" s="13">
        <f t="shared" si="3"/>
        <v>5.8545454545454545</v>
      </c>
      <c r="J73" s="26">
        <f t="shared" si="4"/>
        <v>5.8545454545454545</v>
      </c>
    </row>
    <row r="74" spans="1:10" ht="15.75">
      <c r="A74" s="22" t="s">
        <v>193</v>
      </c>
      <c r="B74" s="12" t="s">
        <v>56</v>
      </c>
      <c r="C74" s="13" t="s">
        <v>240</v>
      </c>
      <c r="D74" s="13">
        <v>3000</v>
      </c>
      <c r="E74" s="13">
        <v>1500</v>
      </c>
      <c r="F74" s="13">
        <v>169</v>
      </c>
      <c r="G74" s="13">
        <v>5</v>
      </c>
      <c r="H74" s="13">
        <f t="shared" si="12"/>
        <v>174</v>
      </c>
      <c r="I74" s="13">
        <f t="shared" si="3"/>
        <v>11.600000000000001</v>
      </c>
      <c r="J74" s="26">
        <f t="shared" si="4"/>
        <v>5.800000000000001</v>
      </c>
    </row>
    <row r="75" spans="1:10" ht="15.75">
      <c r="A75" s="22" t="s">
        <v>194</v>
      </c>
      <c r="B75" s="12" t="s">
        <v>57</v>
      </c>
      <c r="C75" s="13"/>
      <c r="D75" s="13"/>
      <c r="E75" s="13"/>
      <c r="F75" s="13"/>
      <c r="G75" s="13"/>
      <c r="H75" s="13">
        <f t="shared" si="12"/>
        <v>0</v>
      </c>
      <c r="I75" s="13" t="e">
        <f t="shared" si="3"/>
        <v>#DIV/0!</v>
      </c>
      <c r="J75" s="26" t="e">
        <f t="shared" si="4"/>
        <v>#DIV/0!</v>
      </c>
    </row>
    <row r="76" spans="1:10" ht="20.25">
      <c r="A76" s="95" t="s">
        <v>195</v>
      </c>
      <c r="B76" s="96"/>
      <c r="C76" s="96"/>
      <c r="D76" s="96"/>
      <c r="E76" s="96"/>
      <c r="F76" s="96"/>
      <c r="G76" s="96"/>
      <c r="H76" s="96"/>
      <c r="I76" s="96"/>
      <c r="J76" s="97"/>
    </row>
    <row r="77" spans="1:10" ht="47.25">
      <c r="A77" s="20"/>
      <c r="B77" s="10" t="s">
        <v>64</v>
      </c>
      <c r="C77" s="13"/>
      <c r="D77" s="13"/>
      <c r="E77" s="13"/>
      <c r="F77" s="13"/>
      <c r="G77" s="13"/>
      <c r="H77" s="13"/>
      <c r="I77" s="13"/>
      <c r="J77" s="26"/>
    </row>
    <row r="78" spans="1:10" ht="47.25">
      <c r="A78" s="22">
        <v>4.1</v>
      </c>
      <c r="B78" s="9" t="s">
        <v>241</v>
      </c>
      <c r="C78" s="13" t="s">
        <v>38</v>
      </c>
      <c r="D78" s="13"/>
      <c r="E78" s="13"/>
      <c r="F78" s="13"/>
      <c r="G78" s="13"/>
      <c r="H78" s="13">
        <f aca="true" t="shared" si="13" ref="H78:H92">F78+G78</f>
        <v>0</v>
      </c>
      <c r="I78" s="13" t="e">
        <f aca="true" t="shared" si="14" ref="I78:I103">(H78/E78)*100</f>
        <v>#DIV/0!</v>
      </c>
      <c r="J78" s="26" t="e">
        <f aca="true" t="shared" si="15" ref="J78:J103">(H78/D78)*100</f>
        <v>#DIV/0!</v>
      </c>
    </row>
    <row r="79" spans="1:10" ht="15.75">
      <c r="A79" s="22"/>
      <c r="B79" s="9" t="s">
        <v>252</v>
      </c>
      <c r="C79" s="13" t="s">
        <v>38</v>
      </c>
      <c r="D79" s="13">
        <v>37500</v>
      </c>
      <c r="E79" s="13">
        <v>5000</v>
      </c>
      <c r="F79" s="13">
        <v>33489.5</v>
      </c>
      <c r="G79" s="13">
        <v>882</v>
      </c>
      <c r="H79" s="13">
        <f t="shared" si="13"/>
        <v>34371.5</v>
      </c>
      <c r="I79" s="13">
        <f t="shared" si="14"/>
        <v>687.43</v>
      </c>
      <c r="J79" s="26">
        <f t="shared" si="15"/>
        <v>91.65733333333334</v>
      </c>
    </row>
    <row r="80" spans="1:10" ht="15.75">
      <c r="A80" s="22"/>
      <c r="B80" s="9" t="s">
        <v>251</v>
      </c>
      <c r="C80" s="13" t="s">
        <v>38</v>
      </c>
      <c r="D80" s="13"/>
      <c r="E80" s="13"/>
      <c r="F80" s="13">
        <v>36037</v>
      </c>
      <c r="G80" s="13">
        <v>2332</v>
      </c>
      <c r="H80" s="13">
        <f t="shared" si="13"/>
        <v>38369</v>
      </c>
      <c r="I80" s="13" t="e">
        <f t="shared" si="14"/>
        <v>#DIV/0!</v>
      </c>
      <c r="J80" s="26" t="e">
        <f t="shared" si="15"/>
        <v>#DIV/0!</v>
      </c>
    </row>
    <row r="81" spans="1:10" ht="15.75">
      <c r="A81" s="22"/>
      <c r="B81" s="9" t="s">
        <v>242</v>
      </c>
      <c r="C81" s="13" t="s">
        <v>38</v>
      </c>
      <c r="D81" s="13"/>
      <c r="E81" s="13"/>
      <c r="F81" s="13"/>
      <c r="G81" s="13"/>
      <c r="H81" s="13">
        <f t="shared" si="13"/>
        <v>0</v>
      </c>
      <c r="I81" s="13" t="e">
        <f t="shared" si="14"/>
        <v>#DIV/0!</v>
      </c>
      <c r="J81" s="26" t="e">
        <f t="shared" si="15"/>
        <v>#DIV/0!</v>
      </c>
    </row>
    <row r="82" spans="1:10" ht="15.75">
      <c r="A82" s="22"/>
      <c r="B82" s="9" t="s">
        <v>243</v>
      </c>
      <c r="C82" s="13" t="s">
        <v>38</v>
      </c>
      <c r="D82" s="13"/>
      <c r="E82" s="13"/>
      <c r="F82" s="13"/>
      <c r="G82" s="13"/>
      <c r="H82" s="13">
        <f t="shared" si="13"/>
        <v>0</v>
      </c>
      <c r="I82" s="13" t="e">
        <f t="shared" si="14"/>
        <v>#DIV/0!</v>
      </c>
      <c r="J82" s="26" t="e">
        <f t="shared" si="15"/>
        <v>#DIV/0!</v>
      </c>
    </row>
    <row r="83" spans="1:10" ht="15.75">
      <c r="A83" s="22"/>
      <c r="B83" s="9" t="s">
        <v>244</v>
      </c>
      <c r="C83" s="13" t="s">
        <v>38</v>
      </c>
      <c r="D83" s="13"/>
      <c r="E83" s="13"/>
      <c r="F83" s="13"/>
      <c r="G83" s="13"/>
      <c r="H83" s="13">
        <f t="shared" si="13"/>
        <v>0</v>
      </c>
      <c r="I83" s="13" t="e">
        <f t="shared" si="14"/>
        <v>#DIV/0!</v>
      </c>
      <c r="J83" s="26" t="e">
        <f t="shared" si="15"/>
        <v>#DIV/0!</v>
      </c>
    </row>
    <row r="84" spans="1:10" ht="31.5">
      <c r="A84" s="22">
        <v>4.2</v>
      </c>
      <c r="B84" s="9" t="s">
        <v>245</v>
      </c>
      <c r="C84" s="13" t="s">
        <v>14</v>
      </c>
      <c r="D84" s="13"/>
      <c r="E84" s="13"/>
      <c r="F84" s="13"/>
      <c r="G84" s="13"/>
      <c r="H84" s="13">
        <f t="shared" si="13"/>
        <v>0</v>
      </c>
      <c r="I84" s="13" t="e">
        <f t="shared" si="14"/>
        <v>#DIV/0!</v>
      </c>
      <c r="J84" s="26" t="e">
        <f t="shared" si="15"/>
        <v>#DIV/0!</v>
      </c>
    </row>
    <row r="85" spans="1:10" ht="15.75">
      <c r="A85" s="22"/>
      <c r="B85" s="7" t="s">
        <v>0</v>
      </c>
      <c r="C85" s="13" t="s">
        <v>14</v>
      </c>
      <c r="D85" s="13"/>
      <c r="E85" s="13"/>
      <c r="F85" s="13"/>
      <c r="G85" s="13"/>
      <c r="H85" s="13">
        <f t="shared" si="13"/>
        <v>0</v>
      </c>
      <c r="I85" s="13" t="e">
        <f t="shared" si="14"/>
        <v>#DIV/0!</v>
      </c>
      <c r="J85" s="26" t="e">
        <f t="shared" si="15"/>
        <v>#DIV/0!</v>
      </c>
    </row>
    <row r="86" spans="1:10" ht="15.75">
      <c r="A86" s="22"/>
      <c r="B86" s="7" t="s">
        <v>1</v>
      </c>
      <c r="C86" s="13" t="s">
        <v>14</v>
      </c>
      <c r="D86" s="13"/>
      <c r="E86" s="13"/>
      <c r="F86" s="13"/>
      <c r="G86" s="13"/>
      <c r="H86" s="13">
        <f t="shared" si="13"/>
        <v>0</v>
      </c>
      <c r="I86" s="13" t="e">
        <f t="shared" si="14"/>
        <v>#DIV/0!</v>
      </c>
      <c r="J86" s="26" t="e">
        <f t="shared" si="15"/>
        <v>#DIV/0!</v>
      </c>
    </row>
    <row r="87" spans="1:10" ht="15.75">
      <c r="A87" s="22"/>
      <c r="B87" s="7" t="s">
        <v>246</v>
      </c>
      <c r="C87" s="13" t="s">
        <v>14</v>
      </c>
      <c r="D87" s="13"/>
      <c r="E87" s="13"/>
      <c r="F87" s="13"/>
      <c r="G87" s="13"/>
      <c r="H87" s="13">
        <f t="shared" si="13"/>
        <v>0</v>
      </c>
      <c r="I87" s="13" t="e">
        <f t="shared" si="14"/>
        <v>#DIV/0!</v>
      </c>
      <c r="J87" s="26" t="e">
        <f t="shared" si="15"/>
        <v>#DIV/0!</v>
      </c>
    </row>
    <row r="88" spans="1:10" ht="15.75">
      <c r="A88" s="22"/>
      <c r="B88" s="7" t="s">
        <v>247</v>
      </c>
      <c r="C88" s="13" t="s">
        <v>14</v>
      </c>
      <c r="D88" s="13"/>
      <c r="E88" s="13"/>
      <c r="F88" s="13"/>
      <c r="G88" s="13"/>
      <c r="H88" s="13">
        <f t="shared" si="13"/>
        <v>0</v>
      </c>
      <c r="I88" s="13" t="e">
        <f t="shared" si="14"/>
        <v>#DIV/0!</v>
      </c>
      <c r="J88" s="26" t="e">
        <f t="shared" si="15"/>
        <v>#DIV/0!</v>
      </c>
    </row>
    <row r="89" spans="1:10" ht="31.5">
      <c r="A89" s="22">
        <v>4.3</v>
      </c>
      <c r="B89" s="9" t="s">
        <v>159</v>
      </c>
      <c r="C89" s="13" t="s">
        <v>38</v>
      </c>
      <c r="D89" s="13"/>
      <c r="E89" s="13"/>
      <c r="F89" s="13"/>
      <c r="G89" s="13"/>
      <c r="H89" s="13">
        <f t="shared" si="13"/>
        <v>0</v>
      </c>
      <c r="I89" s="13" t="e">
        <f t="shared" si="14"/>
        <v>#DIV/0!</v>
      </c>
      <c r="J89" s="26" t="e">
        <f t="shared" si="15"/>
        <v>#DIV/0!</v>
      </c>
    </row>
    <row r="90" spans="1:10" ht="15.75">
      <c r="A90" s="22"/>
      <c r="B90" s="9" t="s">
        <v>248</v>
      </c>
      <c r="C90" s="13" t="s">
        <v>38</v>
      </c>
      <c r="D90" s="13"/>
      <c r="E90" s="13"/>
      <c r="F90" s="13"/>
      <c r="G90" s="13"/>
      <c r="H90" s="13">
        <f t="shared" si="13"/>
        <v>0</v>
      </c>
      <c r="I90" s="13" t="e">
        <f t="shared" si="14"/>
        <v>#DIV/0!</v>
      </c>
      <c r="J90" s="26" t="e">
        <f t="shared" si="15"/>
        <v>#DIV/0!</v>
      </c>
    </row>
    <row r="91" spans="1:10" ht="15.75">
      <c r="A91" s="22"/>
      <c r="B91" s="9" t="s">
        <v>249</v>
      </c>
      <c r="C91" s="13" t="s">
        <v>38</v>
      </c>
      <c r="D91" s="13"/>
      <c r="E91" s="13"/>
      <c r="F91" s="13"/>
      <c r="G91" s="13"/>
      <c r="H91" s="13">
        <f t="shared" si="13"/>
        <v>0</v>
      </c>
      <c r="I91" s="13" t="e">
        <f t="shared" si="14"/>
        <v>#DIV/0!</v>
      </c>
      <c r="J91" s="26" t="e">
        <f t="shared" si="15"/>
        <v>#DIV/0!</v>
      </c>
    </row>
    <row r="92" spans="1:10" ht="15.75">
      <c r="A92" s="22"/>
      <c r="B92" s="9" t="s">
        <v>250</v>
      </c>
      <c r="C92" s="13" t="s">
        <v>38</v>
      </c>
      <c r="D92" s="13"/>
      <c r="E92" s="13"/>
      <c r="F92" s="13"/>
      <c r="G92" s="13"/>
      <c r="H92" s="13">
        <f t="shared" si="13"/>
        <v>0</v>
      </c>
      <c r="I92" s="13" t="e">
        <f t="shared" si="14"/>
        <v>#DIV/0!</v>
      </c>
      <c r="J92" s="26" t="e">
        <f t="shared" si="15"/>
        <v>#DIV/0!</v>
      </c>
    </row>
    <row r="93" spans="1:10" ht="18.75">
      <c r="A93" s="104" t="s">
        <v>196</v>
      </c>
      <c r="B93" s="105"/>
      <c r="C93" s="13"/>
      <c r="D93" s="13"/>
      <c r="E93" s="13"/>
      <c r="F93" s="13"/>
      <c r="G93" s="13"/>
      <c r="H93" s="13"/>
      <c r="I93" s="13"/>
      <c r="J93" s="26"/>
    </row>
    <row r="94" spans="1:10" ht="63">
      <c r="A94" s="42" t="s">
        <v>197</v>
      </c>
      <c r="B94" s="4" t="s">
        <v>65</v>
      </c>
      <c r="C94" s="13"/>
      <c r="D94" s="13"/>
      <c r="E94" s="13"/>
      <c r="F94" s="13"/>
      <c r="G94" s="13"/>
      <c r="H94" s="13"/>
      <c r="I94" s="13"/>
      <c r="J94" s="26"/>
    </row>
    <row r="95" spans="1:10" ht="15.75">
      <c r="A95" s="23" t="s">
        <v>199</v>
      </c>
      <c r="B95" s="1" t="s">
        <v>28</v>
      </c>
      <c r="C95" s="13"/>
      <c r="D95" s="13"/>
      <c r="E95" s="13"/>
      <c r="F95" s="13"/>
      <c r="G95" s="13"/>
      <c r="H95" s="13">
        <f aca="true" t="shared" si="16" ref="H95:H108">F95+G95</f>
        <v>0</v>
      </c>
      <c r="I95" s="13" t="e">
        <f t="shared" si="14"/>
        <v>#DIV/0!</v>
      </c>
      <c r="J95" s="26" t="e">
        <f t="shared" si="15"/>
        <v>#DIV/0!</v>
      </c>
    </row>
    <row r="96" spans="1:10" ht="15.75">
      <c r="A96" s="23" t="s">
        <v>200</v>
      </c>
      <c r="B96" s="1" t="s">
        <v>6</v>
      </c>
      <c r="C96" s="13"/>
      <c r="D96" s="13"/>
      <c r="E96" s="13"/>
      <c r="F96" s="13"/>
      <c r="G96" s="13"/>
      <c r="H96" s="13">
        <f t="shared" si="16"/>
        <v>0</v>
      </c>
      <c r="I96" s="13" t="e">
        <f t="shared" si="14"/>
        <v>#DIV/0!</v>
      </c>
      <c r="J96" s="26" t="e">
        <f t="shared" si="15"/>
        <v>#DIV/0!</v>
      </c>
    </row>
    <row r="97" spans="1:10" ht="15.75">
      <c r="A97" s="23" t="s">
        <v>201</v>
      </c>
      <c r="B97" s="1" t="s">
        <v>7</v>
      </c>
      <c r="C97" s="13"/>
      <c r="D97" s="13"/>
      <c r="E97" s="13"/>
      <c r="F97" s="13"/>
      <c r="G97" s="13"/>
      <c r="H97" s="13">
        <f t="shared" si="16"/>
        <v>0</v>
      </c>
      <c r="I97" s="13" t="e">
        <f t="shared" si="14"/>
        <v>#DIV/0!</v>
      </c>
      <c r="J97" s="26" t="e">
        <f t="shared" si="15"/>
        <v>#DIV/0!</v>
      </c>
    </row>
    <row r="98" spans="1:10" ht="15.75">
      <c r="A98" s="23" t="s">
        <v>202</v>
      </c>
      <c r="B98" s="1" t="s">
        <v>8</v>
      </c>
      <c r="C98" s="13"/>
      <c r="D98" s="13"/>
      <c r="E98" s="13"/>
      <c r="F98" s="13"/>
      <c r="G98" s="13"/>
      <c r="H98" s="13">
        <f t="shared" si="16"/>
        <v>0</v>
      </c>
      <c r="I98" s="13" t="e">
        <f t="shared" si="14"/>
        <v>#DIV/0!</v>
      </c>
      <c r="J98" s="26" t="e">
        <f t="shared" si="15"/>
        <v>#DIV/0!</v>
      </c>
    </row>
    <row r="99" spans="1:10" ht="15.75">
      <c r="A99" s="23" t="s">
        <v>198</v>
      </c>
      <c r="B99" s="2" t="s">
        <v>3</v>
      </c>
      <c r="C99" s="13"/>
      <c r="D99" s="13"/>
      <c r="E99" s="13"/>
      <c r="F99" s="13"/>
      <c r="G99" s="13"/>
      <c r="H99" s="13"/>
      <c r="I99" s="13"/>
      <c r="J99" s="26"/>
    </row>
    <row r="100" spans="1:10" ht="15.75">
      <c r="A100" s="23" t="s">
        <v>203</v>
      </c>
      <c r="B100" s="2" t="s">
        <v>23</v>
      </c>
      <c r="C100" s="13"/>
      <c r="D100" s="13"/>
      <c r="E100" s="13"/>
      <c r="F100" s="13"/>
      <c r="G100" s="13"/>
      <c r="H100" s="13"/>
      <c r="I100" s="13"/>
      <c r="J100" s="26"/>
    </row>
    <row r="101" spans="1:10" ht="15.75">
      <c r="A101" s="23" t="s">
        <v>204</v>
      </c>
      <c r="B101" s="1" t="s">
        <v>24</v>
      </c>
      <c r="C101" s="13"/>
      <c r="D101" s="13"/>
      <c r="E101" s="13"/>
      <c r="F101" s="13"/>
      <c r="G101" s="13"/>
      <c r="H101" s="13">
        <f t="shared" si="16"/>
        <v>0</v>
      </c>
      <c r="I101" s="13" t="e">
        <f t="shared" si="14"/>
        <v>#DIV/0!</v>
      </c>
      <c r="J101" s="26" t="e">
        <f t="shared" si="15"/>
        <v>#DIV/0!</v>
      </c>
    </row>
    <row r="102" spans="1:10" ht="15.75">
      <c r="A102" s="23" t="s">
        <v>205</v>
      </c>
      <c r="B102" s="1" t="s">
        <v>25</v>
      </c>
      <c r="C102" s="13"/>
      <c r="D102" s="13"/>
      <c r="E102" s="13"/>
      <c r="F102" s="13"/>
      <c r="G102" s="13"/>
      <c r="H102" s="13">
        <f t="shared" si="16"/>
        <v>0</v>
      </c>
      <c r="I102" s="13" t="e">
        <f t="shared" si="14"/>
        <v>#DIV/0!</v>
      </c>
      <c r="J102" s="26" t="e">
        <f t="shared" si="15"/>
        <v>#DIV/0!</v>
      </c>
    </row>
    <row r="103" spans="1:10" ht="15.75">
      <c r="A103" s="23" t="s">
        <v>206</v>
      </c>
      <c r="B103" s="1" t="s">
        <v>26</v>
      </c>
      <c r="C103" s="13"/>
      <c r="D103" s="13"/>
      <c r="E103" s="13"/>
      <c r="F103" s="13"/>
      <c r="G103" s="13"/>
      <c r="H103" s="13">
        <f t="shared" si="16"/>
        <v>0</v>
      </c>
      <c r="I103" s="13" t="e">
        <f t="shared" si="14"/>
        <v>#DIV/0!</v>
      </c>
      <c r="J103" s="26" t="e">
        <f t="shared" si="15"/>
        <v>#DIV/0!</v>
      </c>
    </row>
    <row r="104" spans="1:10" ht="15.75">
      <c r="A104" s="23" t="s">
        <v>207</v>
      </c>
      <c r="B104" s="1" t="s">
        <v>27</v>
      </c>
      <c r="C104" s="13"/>
      <c r="D104" s="13"/>
      <c r="E104" s="13"/>
      <c r="F104" s="13"/>
      <c r="G104" s="13"/>
      <c r="H104" s="13">
        <f t="shared" si="16"/>
        <v>0</v>
      </c>
      <c r="I104" s="13" t="e">
        <f>(H104/E104)*100</f>
        <v>#DIV/0!</v>
      </c>
      <c r="J104" s="26" t="e">
        <f>(H104/D104)*100</f>
        <v>#DIV/0!</v>
      </c>
    </row>
    <row r="105" spans="1:10" ht="18.75">
      <c r="A105" s="104" t="s">
        <v>208</v>
      </c>
      <c r="B105" s="105"/>
      <c r="C105" s="13"/>
      <c r="D105" s="13"/>
      <c r="E105" s="13"/>
      <c r="F105" s="13"/>
      <c r="G105" s="13"/>
      <c r="H105" s="13"/>
      <c r="I105" s="13"/>
      <c r="J105" s="26"/>
    </row>
    <row r="106" spans="1:10" ht="15.75">
      <c r="A106" s="13" t="s">
        <v>209</v>
      </c>
      <c r="B106" s="3" t="s">
        <v>50</v>
      </c>
      <c r="C106" s="13"/>
      <c r="D106" s="13"/>
      <c r="E106" s="13"/>
      <c r="F106" s="13"/>
      <c r="G106" s="13"/>
      <c r="H106" s="13">
        <f t="shared" si="16"/>
        <v>0</v>
      </c>
      <c r="I106" s="13" t="e">
        <f>(H106/E106)*100</f>
        <v>#DIV/0!</v>
      </c>
      <c r="J106" s="26" t="e">
        <f>(H106/D106)*100</f>
        <v>#DIV/0!</v>
      </c>
    </row>
    <row r="107" spans="1:10" ht="63">
      <c r="A107" s="23" t="s">
        <v>210</v>
      </c>
      <c r="B107" s="24" t="s">
        <v>220</v>
      </c>
      <c r="C107" s="13" t="s">
        <v>22</v>
      </c>
      <c r="D107" s="13">
        <v>20</v>
      </c>
      <c r="E107" s="13">
        <v>20</v>
      </c>
      <c r="F107" s="13">
        <v>20</v>
      </c>
      <c r="G107" s="13"/>
      <c r="H107" s="13">
        <f t="shared" si="16"/>
        <v>20</v>
      </c>
      <c r="I107" s="13">
        <f>(H107/E107)*100</f>
        <v>100</v>
      </c>
      <c r="J107" s="26">
        <f>(H107/D107)*100</f>
        <v>100</v>
      </c>
    </row>
    <row r="108" spans="1:10" ht="26.25" customHeight="1">
      <c r="A108" s="23" t="s">
        <v>211</v>
      </c>
      <c r="B108" s="13" t="s">
        <v>145</v>
      </c>
      <c r="C108" s="13"/>
      <c r="D108" s="13">
        <v>10</v>
      </c>
      <c r="E108" s="13">
        <v>10</v>
      </c>
      <c r="F108" s="13">
        <v>8</v>
      </c>
      <c r="G108" s="13"/>
      <c r="H108" s="13">
        <f t="shared" si="16"/>
        <v>8</v>
      </c>
      <c r="I108" s="13">
        <f>(H108/E108)*100</f>
        <v>80</v>
      </c>
      <c r="J108" s="26">
        <f>(H108/D108)*100</f>
        <v>80</v>
      </c>
    </row>
  </sheetData>
  <sheetProtection/>
  <mergeCells count="10">
    <mergeCell ref="C3:J3"/>
    <mergeCell ref="A36:J36"/>
    <mergeCell ref="A12:J12"/>
    <mergeCell ref="A40:J40"/>
    <mergeCell ref="C2:J2"/>
    <mergeCell ref="A105:B105"/>
    <mergeCell ref="A76:J76"/>
    <mergeCell ref="A66:B66"/>
    <mergeCell ref="A41:B41"/>
    <mergeCell ref="A93:B93"/>
  </mergeCells>
  <printOptions/>
  <pageMargins left="0.32" right="0.19" top="0.52" bottom="0.43" header="0.5" footer="0.5"/>
  <pageSetup horizontalDpi="600" verticalDpi="600" orientation="portrait" paperSize="9" scale="59" r:id="rId3"/>
  <ignoredErrors>
    <ignoredError sqref="I75:J75 I70:J70 J13 J39" evalError="1"/>
  </ignoredErrors>
  <legacyDrawing r:id="rId2"/>
</worksheet>
</file>

<file path=xl/worksheets/sheet2.xml><?xml version="1.0" encoding="utf-8"?>
<worksheet xmlns="http://schemas.openxmlformats.org/spreadsheetml/2006/main" xmlns:r="http://schemas.openxmlformats.org/officeDocument/2006/relationships">
  <dimension ref="B6:F19"/>
  <sheetViews>
    <sheetView zoomScalePageLayoutView="0" workbookViewId="0" topLeftCell="A10">
      <selection activeCell="D16" sqref="D16"/>
    </sheetView>
  </sheetViews>
  <sheetFormatPr defaultColWidth="9.140625" defaultRowHeight="12.75"/>
  <cols>
    <col min="1" max="2" width="9.140625" style="36" customWidth="1"/>
    <col min="3" max="3" width="47.7109375" style="36" customWidth="1"/>
    <col min="4" max="4" width="21.140625" style="36" bestFit="1" customWidth="1"/>
    <col min="5" max="5" width="21.140625" style="36" customWidth="1"/>
    <col min="6" max="6" width="22.57421875" style="36" customWidth="1"/>
    <col min="7" max="16384" width="9.140625" style="36" customWidth="1"/>
  </cols>
  <sheetData>
    <row r="1" ht="15"/>
    <row r="2" ht="15"/>
    <row r="3" ht="15"/>
    <row r="4" ht="15"/>
    <row r="5" ht="15"/>
    <row r="6" spans="2:6" ht="45">
      <c r="B6" s="39" t="s">
        <v>115</v>
      </c>
      <c r="C6" s="39" t="s">
        <v>116</v>
      </c>
      <c r="D6" s="40" t="s">
        <v>147</v>
      </c>
      <c r="E6" s="40" t="s">
        <v>137</v>
      </c>
      <c r="F6" s="40" t="s">
        <v>117</v>
      </c>
    </row>
    <row r="7" spans="2:6" ht="15">
      <c r="B7" s="39"/>
      <c r="C7" s="39" t="s">
        <v>213</v>
      </c>
      <c r="D7" s="40">
        <f>'quarterly Progress report'!H14</f>
        <v>151</v>
      </c>
      <c r="E7" s="40">
        <f>'quarterly Progress report'!I14</f>
        <v>89.3491124260355</v>
      </c>
      <c r="F7" s="40">
        <f>'quarterly Progress report'!J14</f>
        <v>89.3491124260355</v>
      </c>
    </row>
    <row r="8" spans="2:6" ht="15">
      <c r="B8" s="38">
        <v>1</v>
      </c>
      <c r="C8" s="34" t="s">
        <v>118</v>
      </c>
      <c r="D8" s="35">
        <f>'quarterly Progress report'!H18</f>
        <v>4450</v>
      </c>
      <c r="E8" s="35">
        <f>'quarterly Progress report'!I18</f>
        <v>74.16666666666667</v>
      </c>
      <c r="F8" s="35">
        <f>'quarterly Progress report'!J18</f>
        <v>74.16666666666667</v>
      </c>
    </row>
    <row r="9" spans="2:6" ht="15">
      <c r="B9" s="38">
        <v>2</v>
      </c>
      <c r="C9" s="34" t="s">
        <v>151</v>
      </c>
      <c r="D9" s="35">
        <f>'quarterly Progress report'!H23</f>
        <v>4450</v>
      </c>
      <c r="E9" s="35">
        <f>'quarterly Progress report'!I23</f>
        <v>74.16666666666667</v>
      </c>
      <c r="F9" s="35">
        <f>'quarterly Progress report'!J23</f>
        <v>74.16666666666667</v>
      </c>
    </row>
    <row r="10" spans="2:6" ht="33.75" customHeight="1">
      <c r="B10" s="38">
        <v>3</v>
      </c>
      <c r="C10" s="37" t="s">
        <v>146</v>
      </c>
      <c r="D10" s="34">
        <f>'quarterly Progress report'!H36</f>
        <v>0</v>
      </c>
      <c r="E10" s="34">
        <f>'quarterly Progress report'!I23</f>
        <v>74.16666666666667</v>
      </c>
      <c r="F10" s="34">
        <f>'quarterly Progress report'!J23</f>
        <v>74.16666666666667</v>
      </c>
    </row>
    <row r="11" spans="2:6" ht="15">
      <c r="B11" s="38">
        <v>4</v>
      </c>
      <c r="C11" s="37" t="s">
        <v>149</v>
      </c>
      <c r="D11" s="34">
        <f>'quarterly Progress report'!H42</f>
        <v>3651</v>
      </c>
      <c r="E11" s="34">
        <f>'quarterly Progress report'!I42</f>
        <v>60.85</v>
      </c>
      <c r="F11" s="34">
        <f>'quarterly Progress report'!J42</f>
        <v>60.85</v>
      </c>
    </row>
    <row r="12" spans="2:6" ht="21" customHeight="1">
      <c r="B12" s="38">
        <v>5</v>
      </c>
      <c r="C12" s="37" t="s">
        <v>150</v>
      </c>
      <c r="D12" s="34">
        <f>'quarterly Progress report'!H32</f>
        <v>389</v>
      </c>
      <c r="E12" s="34">
        <f>'quarterly Progress report'!I32</f>
        <v>77.8</v>
      </c>
      <c r="F12" s="34">
        <f>'quarterly Progress report'!J32</f>
        <v>77.8</v>
      </c>
    </row>
    <row r="13" spans="2:6" ht="21" customHeight="1">
      <c r="B13" s="38">
        <v>6</v>
      </c>
      <c r="C13" s="43" t="s">
        <v>214</v>
      </c>
      <c r="D13" s="34">
        <f>'quarterly Progress report'!H63</f>
        <v>9629</v>
      </c>
      <c r="E13" s="34">
        <f>'quarterly Progress report'!I63</f>
        <v>41.62991785559879</v>
      </c>
      <c r="F13" s="34">
        <f>'quarterly Progress report'!J63</f>
        <v>41.62991785559879</v>
      </c>
    </row>
    <row r="14" spans="2:6" ht="15">
      <c r="B14" s="38">
        <v>7</v>
      </c>
      <c r="C14" s="43" t="s">
        <v>215</v>
      </c>
      <c r="D14" s="34">
        <f>'quarterly Progress report'!H65</f>
        <v>866</v>
      </c>
      <c r="E14" s="34">
        <f>'quarterly Progress report'!I65</f>
        <v>53.456790123456784</v>
      </c>
      <c r="F14" s="34">
        <f>'quarterly Progress report'!J65</f>
        <v>53.456790123456784</v>
      </c>
    </row>
    <row r="15" spans="2:6" ht="30">
      <c r="B15" s="38">
        <v>8</v>
      </c>
      <c r="C15" s="43" t="s">
        <v>219</v>
      </c>
      <c r="D15" s="34">
        <f>'quarterly Progress report'!H64</f>
        <v>158</v>
      </c>
      <c r="E15" s="34">
        <f>'quarterly Progress report'!I64</f>
        <v>65.83333333333333</v>
      </c>
      <c r="F15" s="34">
        <f>'quarterly Progress report'!J64</f>
        <v>65.83333333333333</v>
      </c>
    </row>
    <row r="16" spans="2:6" ht="15">
      <c r="B16" s="38">
        <v>9</v>
      </c>
      <c r="C16" s="44" t="s">
        <v>216</v>
      </c>
      <c r="D16" s="34">
        <f>'quarterly Progress report'!H98</f>
        <v>0</v>
      </c>
      <c r="E16" s="34" t="e">
        <f>'quarterly Progress report'!I98</f>
        <v>#DIV/0!</v>
      </c>
      <c r="F16" s="34" t="e">
        <f>'quarterly Progress report'!J98</f>
        <v>#DIV/0!</v>
      </c>
    </row>
    <row r="17" spans="2:6" ht="15">
      <c r="B17" s="38">
        <v>10</v>
      </c>
      <c r="C17" s="44" t="s">
        <v>217</v>
      </c>
      <c r="D17" s="34">
        <f>'quarterly Progress report'!H100</f>
        <v>0</v>
      </c>
      <c r="E17" s="34">
        <f>'quarterly Progress report'!I100</f>
        <v>0</v>
      </c>
      <c r="F17" s="34">
        <f>'quarterly Progress report'!J100</f>
        <v>0</v>
      </c>
    </row>
    <row r="18" spans="2:6" ht="30">
      <c r="B18" s="38">
        <v>11</v>
      </c>
      <c r="C18" s="45" t="s">
        <v>158</v>
      </c>
      <c r="D18" s="34">
        <f>'quarterly Progress report'!H78</f>
        <v>0</v>
      </c>
      <c r="E18" s="34" t="e">
        <f>'quarterly Progress report'!I78</f>
        <v>#DIV/0!</v>
      </c>
      <c r="F18" s="34" t="e">
        <f>'quarterly Progress report'!J78</f>
        <v>#DIV/0!</v>
      </c>
    </row>
    <row r="19" spans="2:6" ht="30">
      <c r="B19" s="38">
        <v>12</v>
      </c>
      <c r="C19" s="45" t="s">
        <v>47</v>
      </c>
      <c r="D19" s="34">
        <f>'quarterly Progress report'!H79</f>
        <v>34371.5</v>
      </c>
      <c r="E19" s="34" t="e">
        <f>'quarterly Progress report'!I78</f>
        <v>#DIV/0!</v>
      </c>
      <c r="F19" s="34" t="e">
        <f>'quarterly Progress report'!J78</f>
        <v>#DIV/0!</v>
      </c>
    </row>
  </sheetData>
  <sheetProtection/>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4:H21"/>
  <sheetViews>
    <sheetView tabSelected="1" zoomScalePageLayoutView="0" workbookViewId="0" topLeftCell="A4">
      <selection activeCell="H23" sqref="H23"/>
    </sheetView>
  </sheetViews>
  <sheetFormatPr defaultColWidth="9.140625" defaultRowHeight="12.75"/>
  <cols>
    <col min="1" max="1" width="20.28125" style="0" customWidth="1"/>
    <col min="2" max="2" width="19.28125" style="0" customWidth="1"/>
    <col min="3" max="3" width="17.57421875" style="0" customWidth="1"/>
    <col min="4" max="4" width="13.7109375" style="0" customWidth="1"/>
    <col min="5" max="5" width="15.421875" style="0" customWidth="1"/>
    <col min="6" max="6" width="13.00390625" style="0" customWidth="1"/>
    <col min="7" max="7" width="14.421875" style="0" customWidth="1"/>
    <col min="8" max="9" width="12.8515625" style="0" bestFit="1" customWidth="1"/>
    <col min="10" max="10" width="11.28125" style="0" bestFit="1" customWidth="1"/>
    <col min="11" max="11" width="11.8515625" style="0" customWidth="1"/>
    <col min="12" max="12" width="13.140625" style="0" customWidth="1"/>
  </cols>
  <sheetData>
    <row r="4" spans="1:8" ht="18">
      <c r="A4" s="106" t="s">
        <v>255</v>
      </c>
      <c r="B4" s="106"/>
      <c r="C4" s="106"/>
      <c r="D4" s="106"/>
      <c r="E4" s="106"/>
      <c r="F4" s="106"/>
      <c r="G4" s="106"/>
      <c r="H4" s="106"/>
    </row>
    <row r="5" spans="1:8" ht="51">
      <c r="A5" s="53"/>
      <c r="B5" s="54" t="s">
        <v>256</v>
      </c>
      <c r="C5" s="54" t="s">
        <v>257</v>
      </c>
      <c r="D5" s="54" t="s">
        <v>258</v>
      </c>
      <c r="E5" s="54" t="s">
        <v>259</v>
      </c>
      <c r="F5" s="54" t="s">
        <v>260</v>
      </c>
      <c r="G5" s="54" t="s">
        <v>261</v>
      </c>
      <c r="H5" s="54" t="s">
        <v>262</v>
      </c>
    </row>
    <row r="6" spans="1:8" ht="12.75">
      <c r="A6" s="55" t="s">
        <v>221</v>
      </c>
      <c r="B6" s="56">
        <v>7862500</v>
      </c>
      <c r="C6" s="56">
        <f>8554739+85</f>
        <v>8554824</v>
      </c>
      <c r="D6" s="57">
        <f>+B6-C6</f>
        <v>-692324</v>
      </c>
      <c r="E6" s="57">
        <f>+D6</f>
        <v>-692324</v>
      </c>
      <c r="F6" s="57">
        <v>0</v>
      </c>
      <c r="G6" s="58">
        <v>105182</v>
      </c>
      <c r="H6" s="57">
        <f aca="true" t="shared" si="0" ref="H6:H12">+E6+F6-G6</f>
        <v>-797506</v>
      </c>
    </row>
    <row r="7" spans="1:8" ht="12.75">
      <c r="A7" s="55" t="s">
        <v>222</v>
      </c>
      <c r="B7" s="56">
        <v>2620830</v>
      </c>
      <c r="C7" s="56">
        <f>2840976+28</f>
        <v>2841004</v>
      </c>
      <c r="D7" s="57">
        <f aca="true" t="shared" si="1" ref="D7:D12">+B7-C7</f>
        <v>-220174</v>
      </c>
      <c r="E7" s="57">
        <f aca="true" t="shared" si="2" ref="E7:E12">+D7</f>
        <v>-220174</v>
      </c>
      <c r="F7" s="57">
        <v>0</v>
      </c>
      <c r="G7" s="57">
        <v>35061</v>
      </c>
      <c r="H7" s="57">
        <f t="shared" si="0"/>
        <v>-255235</v>
      </c>
    </row>
    <row r="8" spans="1:8" ht="12.75">
      <c r="A8" s="55" t="s">
        <v>223</v>
      </c>
      <c r="B8" s="56">
        <v>2500</v>
      </c>
      <c r="C8" s="56"/>
      <c r="D8" s="57">
        <f t="shared" si="1"/>
        <v>2500</v>
      </c>
      <c r="E8" s="57">
        <f t="shared" si="2"/>
        <v>2500</v>
      </c>
      <c r="F8" s="57">
        <v>0</v>
      </c>
      <c r="G8" s="57"/>
      <c r="H8" s="57">
        <f t="shared" si="0"/>
        <v>2500</v>
      </c>
    </row>
    <row r="9" spans="1:8" ht="12.75">
      <c r="A9" s="55" t="s">
        <v>224</v>
      </c>
      <c r="B9" s="56">
        <v>0</v>
      </c>
      <c r="C9" s="56"/>
      <c r="D9" s="57">
        <f t="shared" si="1"/>
        <v>0</v>
      </c>
      <c r="E9" s="57">
        <f t="shared" si="2"/>
        <v>0</v>
      </c>
      <c r="F9" s="57">
        <v>0</v>
      </c>
      <c r="G9" s="57"/>
      <c r="H9" s="57">
        <f t="shared" si="0"/>
        <v>0</v>
      </c>
    </row>
    <row r="10" spans="1:8" ht="12.75">
      <c r="A10" s="55" t="s">
        <v>233</v>
      </c>
      <c r="B10" s="56">
        <v>114585</v>
      </c>
      <c r="C10" s="56"/>
      <c r="D10" s="57">
        <f t="shared" si="1"/>
        <v>114585</v>
      </c>
      <c r="E10" s="57">
        <f t="shared" si="2"/>
        <v>114585</v>
      </c>
      <c r="F10" s="57">
        <v>97</v>
      </c>
      <c r="G10" s="57"/>
      <c r="H10" s="57">
        <f t="shared" si="0"/>
        <v>114682</v>
      </c>
    </row>
    <row r="11" spans="1:8" ht="12.75">
      <c r="A11" s="55" t="s">
        <v>234</v>
      </c>
      <c r="B11" s="56">
        <f>623394</f>
        <v>623394</v>
      </c>
      <c r="C11" s="56">
        <v>1950</v>
      </c>
      <c r="D11" s="57">
        <f t="shared" si="1"/>
        <v>621444</v>
      </c>
      <c r="E11" s="57">
        <f t="shared" si="2"/>
        <v>621444</v>
      </c>
      <c r="F11" s="57">
        <v>103453</v>
      </c>
      <c r="G11" s="57"/>
      <c r="H11" s="57">
        <f t="shared" si="0"/>
        <v>724897</v>
      </c>
    </row>
    <row r="12" spans="1:8" ht="12.75">
      <c r="A12" s="55" t="s">
        <v>254</v>
      </c>
      <c r="B12" s="56">
        <f>18980+182000</f>
        <v>200980</v>
      </c>
      <c r="C12" s="56"/>
      <c r="D12" s="57">
        <f t="shared" si="1"/>
        <v>200980</v>
      </c>
      <c r="E12" s="57">
        <f t="shared" si="2"/>
        <v>200980</v>
      </c>
      <c r="F12" s="56">
        <v>36000</v>
      </c>
      <c r="G12" s="55"/>
      <c r="H12" s="57">
        <f t="shared" si="0"/>
        <v>236980</v>
      </c>
    </row>
    <row r="13" spans="1:8" ht="12.75">
      <c r="A13" s="78" t="s">
        <v>121</v>
      </c>
      <c r="B13" s="79">
        <f aca="true" t="shared" si="3" ref="B13:H13">SUM(B6:B12)</f>
        <v>11424789</v>
      </c>
      <c r="C13" s="79">
        <f t="shared" si="3"/>
        <v>11397778</v>
      </c>
      <c r="D13" s="79">
        <f t="shared" si="3"/>
        <v>27011</v>
      </c>
      <c r="E13" s="79">
        <f t="shared" si="3"/>
        <v>27011</v>
      </c>
      <c r="F13" s="79">
        <f t="shared" si="3"/>
        <v>139550</v>
      </c>
      <c r="G13" s="79">
        <f t="shared" si="3"/>
        <v>140243</v>
      </c>
      <c r="H13" s="79">
        <f t="shared" si="3"/>
        <v>26318</v>
      </c>
    </row>
    <row r="16" ht="12.75">
      <c r="A16" t="s">
        <v>276</v>
      </c>
    </row>
    <row r="17" ht="12.75">
      <c r="A17" s="89" t="s">
        <v>275</v>
      </c>
    </row>
    <row r="18" spans="1:3" ht="12.75">
      <c r="A18" s="90" t="s">
        <v>263</v>
      </c>
      <c r="B18" s="83">
        <v>26465.62</v>
      </c>
      <c r="C18" s="91" t="s">
        <v>274</v>
      </c>
    </row>
    <row r="19" spans="1:3" ht="12.75">
      <c r="A19" s="90" t="s">
        <v>264</v>
      </c>
      <c r="B19" s="69">
        <f>D13</f>
        <v>27011</v>
      </c>
      <c r="C19" s="91" t="s">
        <v>273</v>
      </c>
    </row>
    <row r="20" spans="1:2" ht="12.75">
      <c r="A20" s="89" t="s">
        <v>265</v>
      </c>
      <c r="B20" s="92">
        <f>B18-B19</f>
        <v>-545.380000000001</v>
      </c>
    </row>
    <row r="21" ht="12.75">
      <c r="A21" s="91" t="s">
        <v>266</v>
      </c>
    </row>
  </sheetData>
  <sheetProtection/>
  <mergeCells count="1">
    <mergeCell ref="A4:H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62"/>
  <sheetViews>
    <sheetView zoomScale="80" zoomScaleNormal="80" zoomScalePageLayoutView="0" workbookViewId="0" topLeftCell="A1">
      <selection activeCell="O60" sqref="O60"/>
    </sheetView>
  </sheetViews>
  <sheetFormatPr defaultColWidth="9.140625" defaultRowHeight="12.75"/>
  <cols>
    <col min="1" max="1" width="9.421875" style="0" customWidth="1"/>
    <col min="2" max="2" width="30.7109375" style="0" customWidth="1"/>
    <col min="3" max="3" width="15.7109375" style="0" customWidth="1"/>
    <col min="4" max="4" width="15.140625" style="0" customWidth="1"/>
    <col min="5" max="5" width="18.00390625" style="0" customWidth="1"/>
    <col min="6" max="6" width="15.28125" style="0" customWidth="1"/>
    <col min="7" max="7" width="15.140625" style="0" customWidth="1"/>
    <col min="8" max="8" width="14.421875" style="0" customWidth="1"/>
    <col min="9" max="9" width="18.28125" style="0" customWidth="1"/>
    <col min="10" max="10" width="14.7109375" style="0" customWidth="1"/>
    <col min="11" max="11" width="4.7109375" style="0" customWidth="1"/>
  </cols>
  <sheetData>
    <row r="1" spans="1:10" ht="16.5" thickBot="1">
      <c r="A1" s="109" t="s">
        <v>10</v>
      </c>
      <c r="B1" s="109"/>
      <c r="C1" s="110" t="s">
        <v>225</v>
      </c>
      <c r="D1" s="110"/>
      <c r="E1" s="110"/>
      <c r="F1" s="110"/>
      <c r="G1" s="110"/>
      <c r="H1" s="110"/>
      <c r="I1" s="110"/>
      <c r="J1" s="110"/>
    </row>
    <row r="2" spans="1:10" ht="24" customHeight="1" thickBot="1">
      <c r="A2" s="109" t="s">
        <v>11</v>
      </c>
      <c r="B2" s="113"/>
      <c r="C2" s="111" t="s">
        <v>253</v>
      </c>
      <c r="D2" s="112"/>
      <c r="E2" s="112"/>
      <c r="F2" s="112"/>
      <c r="G2" s="112"/>
      <c r="H2" s="112"/>
      <c r="I2" s="112"/>
      <c r="J2" s="112"/>
    </row>
    <row r="4" spans="1:10" ht="12.75" customHeight="1">
      <c r="A4" s="108" t="s">
        <v>67</v>
      </c>
      <c r="B4" s="108" t="s">
        <v>68</v>
      </c>
      <c r="C4" s="107" t="s">
        <v>235</v>
      </c>
      <c r="D4" s="107" t="s">
        <v>267</v>
      </c>
      <c r="E4" s="107" t="s">
        <v>268</v>
      </c>
      <c r="F4" s="107" t="s">
        <v>269</v>
      </c>
      <c r="G4" s="107" t="s">
        <v>270</v>
      </c>
      <c r="H4" s="107" t="s">
        <v>271</v>
      </c>
      <c r="I4" s="107" t="s">
        <v>272</v>
      </c>
      <c r="J4" s="107" t="s">
        <v>114</v>
      </c>
    </row>
    <row r="5" spans="1:10" ht="77.25" customHeight="1">
      <c r="A5" s="108"/>
      <c r="B5" s="108"/>
      <c r="C5" s="107"/>
      <c r="D5" s="107"/>
      <c r="E5" s="107"/>
      <c r="F5" s="107"/>
      <c r="G5" s="107"/>
      <c r="H5" s="107"/>
      <c r="I5" s="107"/>
      <c r="J5" s="107"/>
    </row>
    <row r="6" spans="1:10" ht="15.75">
      <c r="A6" s="70">
        <v>1</v>
      </c>
      <c r="B6" s="27" t="s">
        <v>69</v>
      </c>
      <c r="C6" s="59">
        <f>SUM(C7:C12)</f>
        <v>390000</v>
      </c>
      <c r="D6" s="59">
        <f>SUM(D7:D12)</f>
        <v>292488</v>
      </c>
      <c r="E6" s="60">
        <f>+D6/C6*100</f>
        <v>74.99692307692307</v>
      </c>
      <c r="F6" s="59">
        <f>SUM(F7:F12)</f>
        <v>97512</v>
      </c>
      <c r="G6" s="59">
        <f>SUM(G7:G12)</f>
        <v>0</v>
      </c>
      <c r="H6" s="60">
        <f>+G6/F6*100</f>
        <v>0</v>
      </c>
      <c r="I6" s="59">
        <f>SUM(I7:I12)</f>
        <v>97512</v>
      </c>
      <c r="J6" s="60">
        <f>+I6/C6*100</f>
        <v>25.00307692307692</v>
      </c>
    </row>
    <row r="7" spans="1:10" ht="15.75">
      <c r="A7" s="70">
        <v>1.1</v>
      </c>
      <c r="B7" s="28" t="s">
        <v>70</v>
      </c>
      <c r="C7" s="33">
        <v>90000</v>
      </c>
      <c r="D7" s="33">
        <v>72825</v>
      </c>
      <c r="E7" s="61">
        <f aca="true" t="shared" si="0" ref="E7:E60">+D7/C7*100</f>
        <v>80.91666666666667</v>
      </c>
      <c r="F7" s="33">
        <f>+C7-D7</f>
        <v>17175</v>
      </c>
      <c r="G7" s="33"/>
      <c r="H7" s="61">
        <f>+G7/F7*100</f>
        <v>0</v>
      </c>
      <c r="I7" s="33">
        <f>+F7-G7</f>
        <v>17175</v>
      </c>
      <c r="J7" s="61">
        <f>+I7/C7*100</f>
        <v>19.083333333333332</v>
      </c>
    </row>
    <row r="8" spans="1:10" ht="15.75">
      <c r="A8" s="70">
        <v>1.2</v>
      </c>
      <c r="B8" s="28" t="s">
        <v>71</v>
      </c>
      <c r="C8" s="33">
        <v>100000</v>
      </c>
      <c r="D8" s="33">
        <v>83663</v>
      </c>
      <c r="E8" s="61">
        <f t="shared" si="0"/>
        <v>83.663</v>
      </c>
      <c r="F8" s="33">
        <f aca="true" t="shared" si="1" ref="F8:F61">+C8-D8</f>
        <v>16337</v>
      </c>
      <c r="G8" s="33"/>
      <c r="H8" s="61">
        <f aca="true" t="shared" si="2" ref="H8:H60">+G8/F8*100</f>
        <v>0</v>
      </c>
      <c r="I8" s="33">
        <f aca="true" t="shared" si="3" ref="I8:I60">+F8-G8</f>
        <v>16337</v>
      </c>
      <c r="J8" s="61">
        <f aca="true" t="shared" si="4" ref="J8:J60">+I8/C8*100</f>
        <v>16.337</v>
      </c>
    </row>
    <row r="9" spans="1:10" ht="17.25" customHeight="1">
      <c r="A9" s="70">
        <v>1.3</v>
      </c>
      <c r="B9" s="28" t="s">
        <v>72</v>
      </c>
      <c r="C9" s="33">
        <v>200000</v>
      </c>
      <c r="D9" s="33">
        <f>135800+200</f>
        <v>136000</v>
      </c>
      <c r="E9" s="61">
        <f t="shared" si="0"/>
        <v>68</v>
      </c>
      <c r="F9" s="33">
        <f t="shared" si="1"/>
        <v>64000</v>
      </c>
      <c r="G9" s="33"/>
      <c r="H9" s="61">
        <f t="shared" si="2"/>
        <v>0</v>
      </c>
      <c r="I9" s="33">
        <f t="shared" si="3"/>
        <v>64000</v>
      </c>
      <c r="J9" s="61">
        <f t="shared" si="4"/>
        <v>32</v>
      </c>
    </row>
    <row r="10" spans="1:10" ht="15.75">
      <c r="A10" s="70">
        <v>1.4</v>
      </c>
      <c r="B10" s="28" t="s">
        <v>73</v>
      </c>
      <c r="C10" s="33"/>
      <c r="D10" s="33">
        <v>0</v>
      </c>
      <c r="E10" s="61" t="e">
        <f t="shared" si="0"/>
        <v>#DIV/0!</v>
      </c>
      <c r="F10" s="33">
        <f t="shared" si="1"/>
        <v>0</v>
      </c>
      <c r="G10" s="33"/>
      <c r="H10" s="61" t="e">
        <f t="shared" si="2"/>
        <v>#DIV/0!</v>
      </c>
      <c r="I10" s="33">
        <f t="shared" si="3"/>
        <v>0</v>
      </c>
      <c r="J10" s="61" t="e">
        <f t="shared" si="4"/>
        <v>#DIV/0!</v>
      </c>
    </row>
    <row r="11" spans="1:10" ht="15.75">
      <c r="A11" s="70">
        <v>1.5</v>
      </c>
      <c r="B11" s="28" t="s">
        <v>74</v>
      </c>
      <c r="C11" s="33"/>
      <c r="D11" s="33"/>
      <c r="E11" s="61" t="e">
        <f t="shared" si="0"/>
        <v>#DIV/0!</v>
      </c>
      <c r="F11" s="33">
        <f t="shared" si="1"/>
        <v>0</v>
      </c>
      <c r="G11" s="33"/>
      <c r="H11" s="61" t="e">
        <f t="shared" si="2"/>
        <v>#DIV/0!</v>
      </c>
      <c r="I11" s="33">
        <f t="shared" si="3"/>
        <v>0</v>
      </c>
      <c r="J11" s="61" t="e">
        <f t="shared" si="4"/>
        <v>#DIV/0!</v>
      </c>
    </row>
    <row r="12" spans="1:10" ht="15.75">
      <c r="A12" s="70">
        <v>1.6</v>
      </c>
      <c r="B12" s="28" t="s">
        <v>75</v>
      </c>
      <c r="C12" s="33"/>
      <c r="D12" s="33"/>
      <c r="E12" s="61" t="e">
        <f t="shared" si="0"/>
        <v>#DIV/0!</v>
      </c>
      <c r="F12" s="33">
        <f t="shared" si="1"/>
        <v>0</v>
      </c>
      <c r="G12" s="33"/>
      <c r="H12" s="61" t="e">
        <f t="shared" si="2"/>
        <v>#DIV/0!</v>
      </c>
      <c r="I12" s="33">
        <f t="shared" si="3"/>
        <v>0</v>
      </c>
      <c r="J12" s="61" t="e">
        <f t="shared" si="4"/>
        <v>#DIV/0!</v>
      </c>
    </row>
    <row r="13" spans="1:10" ht="15.75">
      <c r="A13" s="71">
        <v>2</v>
      </c>
      <c r="B13" s="29" t="s">
        <v>76</v>
      </c>
      <c r="C13" s="59">
        <f>SUM(C14:C18)</f>
        <v>1800000</v>
      </c>
      <c r="D13" s="59">
        <f>SUM(D14:D18)</f>
        <v>166595</v>
      </c>
      <c r="E13" s="60">
        <f>+D13/C13*100</f>
        <v>9.255277777777778</v>
      </c>
      <c r="F13" s="59">
        <f>SUM(F14:F18)</f>
        <v>1633405</v>
      </c>
      <c r="G13" s="59">
        <f>SUM(G14:G18)</f>
        <v>6000</v>
      </c>
      <c r="H13" s="60">
        <f>+G13/F13*100</f>
        <v>0.3673308211986617</v>
      </c>
      <c r="I13" s="59">
        <f>SUM(I14:I18)</f>
        <v>1627405</v>
      </c>
      <c r="J13" s="60">
        <f>+I13/C13*100</f>
        <v>90.4113888888889</v>
      </c>
    </row>
    <row r="14" spans="1:10" ht="31.5">
      <c r="A14" s="72">
        <v>2.1</v>
      </c>
      <c r="B14" s="28" t="s">
        <v>77</v>
      </c>
      <c r="C14" s="62">
        <v>900000</v>
      </c>
      <c r="D14" s="62">
        <v>166595</v>
      </c>
      <c r="E14" s="61">
        <v>1</v>
      </c>
      <c r="F14" s="33">
        <f t="shared" si="1"/>
        <v>733405</v>
      </c>
      <c r="G14" s="33">
        <v>6000</v>
      </c>
      <c r="H14" s="61">
        <f t="shared" si="2"/>
        <v>0.8181018673175121</v>
      </c>
      <c r="I14" s="33">
        <f t="shared" si="3"/>
        <v>727405</v>
      </c>
      <c r="J14" s="61">
        <f t="shared" si="4"/>
        <v>80.82277777777777</v>
      </c>
    </row>
    <row r="15" spans="1:10" ht="31.5">
      <c r="A15" s="73">
        <v>2.2</v>
      </c>
      <c r="B15" s="28" t="s">
        <v>78</v>
      </c>
      <c r="C15" s="62">
        <v>400000</v>
      </c>
      <c r="D15" s="62"/>
      <c r="E15" s="61">
        <f t="shared" si="0"/>
        <v>0</v>
      </c>
      <c r="F15" s="33">
        <f t="shared" si="1"/>
        <v>400000</v>
      </c>
      <c r="G15" s="33"/>
      <c r="H15" s="61">
        <f t="shared" si="2"/>
        <v>0</v>
      </c>
      <c r="I15" s="33">
        <f t="shared" si="3"/>
        <v>400000</v>
      </c>
      <c r="J15" s="61">
        <f t="shared" si="4"/>
        <v>100</v>
      </c>
    </row>
    <row r="16" spans="1:10" ht="31.5">
      <c r="A16" s="74">
        <v>2.3</v>
      </c>
      <c r="B16" s="28" t="s">
        <v>79</v>
      </c>
      <c r="C16" s="62">
        <v>500000</v>
      </c>
      <c r="D16" s="62"/>
      <c r="E16" s="61">
        <f t="shared" si="0"/>
        <v>0</v>
      </c>
      <c r="F16" s="33">
        <f t="shared" si="1"/>
        <v>500000</v>
      </c>
      <c r="G16" s="33"/>
      <c r="H16" s="61">
        <f t="shared" si="2"/>
        <v>0</v>
      </c>
      <c r="I16" s="33">
        <f t="shared" si="3"/>
        <v>500000</v>
      </c>
      <c r="J16" s="61">
        <f t="shared" si="4"/>
        <v>100</v>
      </c>
    </row>
    <row r="17" spans="1:10" ht="15.75">
      <c r="A17" s="70">
        <v>2.4</v>
      </c>
      <c r="B17" s="28" t="s">
        <v>74</v>
      </c>
      <c r="C17" s="62"/>
      <c r="D17" s="62"/>
      <c r="E17" s="61" t="e">
        <f t="shared" si="0"/>
        <v>#DIV/0!</v>
      </c>
      <c r="F17" s="33">
        <f t="shared" si="1"/>
        <v>0</v>
      </c>
      <c r="G17" s="33"/>
      <c r="H17" s="61" t="e">
        <f t="shared" si="2"/>
        <v>#DIV/0!</v>
      </c>
      <c r="I17" s="33">
        <f t="shared" si="3"/>
        <v>0</v>
      </c>
      <c r="J17" s="61" t="e">
        <f t="shared" si="4"/>
        <v>#DIV/0!</v>
      </c>
    </row>
    <row r="18" spans="1:10" ht="15.75">
      <c r="A18" s="74">
        <v>2.5</v>
      </c>
      <c r="B18" s="28" t="s">
        <v>75</v>
      </c>
      <c r="C18" s="62"/>
      <c r="D18" s="62"/>
      <c r="E18" s="61" t="e">
        <f t="shared" si="0"/>
        <v>#DIV/0!</v>
      </c>
      <c r="F18" s="33">
        <f t="shared" si="1"/>
        <v>0</v>
      </c>
      <c r="G18" s="33"/>
      <c r="H18" s="61" t="e">
        <f t="shared" si="2"/>
        <v>#DIV/0!</v>
      </c>
      <c r="I18" s="33">
        <f t="shared" si="3"/>
        <v>0</v>
      </c>
      <c r="J18" s="61" t="e">
        <f t="shared" si="4"/>
        <v>#DIV/0!</v>
      </c>
    </row>
    <row r="19" spans="1:10" ht="15.75">
      <c r="A19" s="75">
        <v>3</v>
      </c>
      <c r="B19" s="29" t="s">
        <v>80</v>
      </c>
      <c r="C19" s="63">
        <f>SUM(C20:C33)</f>
        <v>19021000</v>
      </c>
      <c r="D19" s="63">
        <f>SUM(D20:D33)</f>
        <v>6938635</v>
      </c>
      <c r="E19" s="60">
        <f>+D19/C19*100</f>
        <v>36.478812891015195</v>
      </c>
      <c r="F19" s="63">
        <f>SUM(F20:F33)</f>
        <v>12082365</v>
      </c>
      <c r="G19" s="63">
        <f>SUM(G20:G33)</f>
        <v>13590</v>
      </c>
      <c r="H19" s="60">
        <f>+G19/F19*100</f>
        <v>0.112477979269787</v>
      </c>
      <c r="I19" s="63">
        <f>SUM(I20:I33)</f>
        <v>12068775</v>
      </c>
      <c r="J19" s="60">
        <f>+I19/C19*100</f>
        <v>63.44973976131644</v>
      </c>
    </row>
    <row r="20" spans="1:10" ht="31.5">
      <c r="A20" s="74">
        <v>3.1</v>
      </c>
      <c r="B20" s="30" t="s">
        <v>81</v>
      </c>
      <c r="C20" s="62">
        <v>44000</v>
      </c>
      <c r="D20" s="62"/>
      <c r="E20" s="61">
        <f t="shared" si="0"/>
        <v>0</v>
      </c>
      <c r="F20" s="33">
        <f t="shared" si="1"/>
        <v>44000</v>
      </c>
      <c r="G20" s="33"/>
      <c r="H20" s="61">
        <f t="shared" si="2"/>
        <v>0</v>
      </c>
      <c r="I20" s="33">
        <f t="shared" si="3"/>
        <v>44000</v>
      </c>
      <c r="J20" s="61">
        <f t="shared" si="4"/>
        <v>100</v>
      </c>
    </row>
    <row r="21" spans="1:10" ht="47.25">
      <c r="A21" s="74">
        <v>3.2</v>
      </c>
      <c r="B21" s="30" t="s">
        <v>82</v>
      </c>
      <c r="C21" s="62">
        <v>500000</v>
      </c>
      <c r="D21" s="62"/>
      <c r="E21" s="61">
        <f t="shared" si="0"/>
        <v>0</v>
      </c>
      <c r="F21" s="33">
        <f t="shared" si="1"/>
        <v>500000</v>
      </c>
      <c r="G21" s="33"/>
      <c r="H21" s="61">
        <f t="shared" si="2"/>
        <v>0</v>
      </c>
      <c r="I21" s="33">
        <f t="shared" si="3"/>
        <v>500000</v>
      </c>
      <c r="J21" s="61">
        <f t="shared" si="4"/>
        <v>100</v>
      </c>
    </row>
    <row r="22" spans="1:10" ht="31.5">
      <c r="A22" s="74">
        <v>3.3</v>
      </c>
      <c r="B22" s="30" t="s">
        <v>83</v>
      </c>
      <c r="C22" s="62">
        <v>900000</v>
      </c>
      <c r="D22" s="62">
        <v>220000</v>
      </c>
      <c r="E22" s="61">
        <f t="shared" si="0"/>
        <v>24.444444444444443</v>
      </c>
      <c r="F22" s="33">
        <f t="shared" si="1"/>
        <v>680000</v>
      </c>
      <c r="G22" s="33"/>
      <c r="H22" s="61">
        <f t="shared" si="2"/>
        <v>0</v>
      </c>
      <c r="I22" s="33">
        <f t="shared" si="3"/>
        <v>680000</v>
      </c>
      <c r="J22" s="61">
        <f t="shared" si="4"/>
        <v>75.55555555555556</v>
      </c>
    </row>
    <row r="23" spans="1:10" ht="15.75">
      <c r="A23" s="74">
        <v>3.4</v>
      </c>
      <c r="B23" s="30" t="s">
        <v>84</v>
      </c>
      <c r="C23" s="62">
        <v>480000</v>
      </c>
      <c r="D23" s="62">
        <v>247592</v>
      </c>
      <c r="E23" s="61">
        <f t="shared" si="0"/>
        <v>51.58166666666667</v>
      </c>
      <c r="F23" s="33">
        <f t="shared" si="1"/>
        <v>232408</v>
      </c>
      <c r="G23" s="33"/>
      <c r="H23" s="61">
        <f t="shared" si="2"/>
        <v>0</v>
      </c>
      <c r="I23" s="33">
        <f t="shared" si="3"/>
        <v>232408</v>
      </c>
      <c r="J23" s="61">
        <f t="shared" si="4"/>
        <v>48.41833333333334</v>
      </c>
    </row>
    <row r="24" spans="1:10" ht="31.5">
      <c r="A24" s="74">
        <v>3.5</v>
      </c>
      <c r="B24" s="30" t="s">
        <v>85</v>
      </c>
      <c r="C24" s="62">
        <v>240000</v>
      </c>
      <c r="D24" s="62">
        <f>196335+270</f>
        <v>196605</v>
      </c>
      <c r="E24" s="61">
        <f t="shared" si="0"/>
        <v>81.91874999999999</v>
      </c>
      <c r="F24" s="33">
        <f t="shared" si="1"/>
        <v>43395</v>
      </c>
      <c r="G24" s="33"/>
      <c r="H24" s="61">
        <f t="shared" si="2"/>
        <v>0</v>
      </c>
      <c r="I24" s="33">
        <f t="shared" si="3"/>
        <v>43395</v>
      </c>
      <c r="J24" s="61">
        <f t="shared" si="4"/>
        <v>18.081249999999997</v>
      </c>
    </row>
    <row r="25" spans="1:10" ht="15.75">
      <c r="A25" s="74">
        <v>3.6</v>
      </c>
      <c r="B25" s="30" t="s">
        <v>86</v>
      </c>
      <c r="C25" s="62">
        <v>1500000</v>
      </c>
      <c r="D25" s="62">
        <v>682313</v>
      </c>
      <c r="E25" s="61">
        <f t="shared" si="0"/>
        <v>45.48753333333334</v>
      </c>
      <c r="F25" s="33">
        <f t="shared" si="1"/>
        <v>817687</v>
      </c>
      <c r="G25" s="33"/>
      <c r="H25" s="61">
        <f t="shared" si="2"/>
        <v>0</v>
      </c>
      <c r="I25" s="33">
        <f t="shared" si="3"/>
        <v>817687</v>
      </c>
      <c r="J25" s="61">
        <f t="shared" si="4"/>
        <v>54.51246666666667</v>
      </c>
    </row>
    <row r="26" spans="1:10" ht="15.75">
      <c r="A26" s="74">
        <v>3.7</v>
      </c>
      <c r="B26" s="30" t="s">
        <v>87</v>
      </c>
      <c r="C26" s="62">
        <v>600000</v>
      </c>
      <c r="D26" s="62">
        <f>179303+7950</f>
        <v>187253</v>
      </c>
      <c r="E26" s="61">
        <f t="shared" si="0"/>
        <v>31.208833333333335</v>
      </c>
      <c r="F26" s="33">
        <f t="shared" si="1"/>
        <v>412747</v>
      </c>
      <c r="G26" s="33"/>
      <c r="H26" s="61">
        <f t="shared" si="2"/>
        <v>0</v>
      </c>
      <c r="I26" s="33">
        <f t="shared" si="3"/>
        <v>412747</v>
      </c>
      <c r="J26" s="61">
        <f t="shared" si="4"/>
        <v>68.79116666666667</v>
      </c>
    </row>
    <row r="27" spans="1:10" ht="31.5">
      <c r="A27" s="74">
        <v>3.8</v>
      </c>
      <c r="B27" s="30" t="s">
        <v>88</v>
      </c>
      <c r="C27" s="62">
        <v>420000</v>
      </c>
      <c r="D27" s="62">
        <v>181878</v>
      </c>
      <c r="E27" s="61">
        <f t="shared" si="0"/>
        <v>43.30428571428571</v>
      </c>
      <c r="F27" s="33">
        <f t="shared" si="1"/>
        <v>238122</v>
      </c>
      <c r="G27" s="33"/>
      <c r="H27" s="61">
        <f t="shared" si="2"/>
        <v>0</v>
      </c>
      <c r="I27" s="33">
        <f t="shared" si="3"/>
        <v>238122</v>
      </c>
      <c r="J27" s="61">
        <f t="shared" si="4"/>
        <v>56.69571428571428</v>
      </c>
    </row>
    <row r="28" spans="1:10" ht="47.25">
      <c r="A28" s="74">
        <v>3.9</v>
      </c>
      <c r="B28" s="30" t="s">
        <v>89</v>
      </c>
      <c r="C28" s="62">
        <v>200000</v>
      </c>
      <c r="D28" s="62">
        <v>42176</v>
      </c>
      <c r="E28" s="61">
        <f t="shared" si="0"/>
        <v>21.088</v>
      </c>
      <c r="F28" s="33">
        <f t="shared" si="1"/>
        <v>157824</v>
      </c>
      <c r="G28" s="33"/>
      <c r="H28" s="61">
        <f t="shared" si="2"/>
        <v>0</v>
      </c>
      <c r="I28" s="33">
        <f t="shared" si="3"/>
        <v>157824</v>
      </c>
      <c r="J28" s="61">
        <f t="shared" si="4"/>
        <v>78.912</v>
      </c>
    </row>
    <row r="29" spans="1:10" ht="47.25">
      <c r="A29" s="76">
        <v>3.1</v>
      </c>
      <c r="B29" s="30" t="s">
        <v>90</v>
      </c>
      <c r="C29" s="62">
        <v>1000000</v>
      </c>
      <c r="D29" s="62">
        <v>455342</v>
      </c>
      <c r="E29" s="61">
        <f t="shared" si="0"/>
        <v>45.534200000000006</v>
      </c>
      <c r="F29" s="33">
        <f t="shared" si="1"/>
        <v>544658</v>
      </c>
      <c r="G29" s="33"/>
      <c r="H29" s="61">
        <f t="shared" si="2"/>
        <v>0</v>
      </c>
      <c r="I29" s="33">
        <f t="shared" si="3"/>
        <v>544658</v>
      </c>
      <c r="J29" s="61">
        <f t="shared" si="4"/>
        <v>54.465799999999994</v>
      </c>
    </row>
    <row r="30" spans="1:10" ht="63">
      <c r="A30" s="76">
        <v>3.11</v>
      </c>
      <c r="B30" s="30" t="s">
        <v>91</v>
      </c>
      <c r="C30" s="62">
        <v>8160000</v>
      </c>
      <c r="D30" s="62">
        <v>2676150</v>
      </c>
      <c r="E30" s="61">
        <f t="shared" si="0"/>
        <v>32.79595588235294</v>
      </c>
      <c r="F30" s="33">
        <f t="shared" si="1"/>
        <v>5483850</v>
      </c>
      <c r="G30" s="33"/>
      <c r="H30" s="61">
        <f t="shared" si="2"/>
        <v>0</v>
      </c>
      <c r="I30" s="33">
        <f t="shared" si="3"/>
        <v>5483850</v>
      </c>
      <c r="J30" s="61">
        <f t="shared" si="4"/>
        <v>67.20404411764706</v>
      </c>
    </row>
    <row r="31" spans="1:10" ht="63">
      <c r="A31" s="76">
        <v>3.12</v>
      </c>
      <c r="B31" s="30" t="s">
        <v>92</v>
      </c>
      <c r="C31" s="62">
        <v>4320000</v>
      </c>
      <c r="D31" s="62">
        <v>1827100</v>
      </c>
      <c r="E31" s="61">
        <f t="shared" si="0"/>
        <v>42.29398148148148</v>
      </c>
      <c r="F31" s="33">
        <f t="shared" si="1"/>
        <v>2492900</v>
      </c>
      <c r="G31" s="33">
        <v>2880</v>
      </c>
      <c r="H31" s="61">
        <f t="shared" si="2"/>
        <v>0.11552809980344178</v>
      </c>
      <c r="I31" s="33">
        <f t="shared" si="3"/>
        <v>2490020</v>
      </c>
      <c r="J31" s="61">
        <f t="shared" si="4"/>
        <v>57.63935185185185</v>
      </c>
    </row>
    <row r="32" spans="1:10" ht="31.5">
      <c r="A32" s="76">
        <v>3.13</v>
      </c>
      <c r="B32" s="28" t="s">
        <v>236</v>
      </c>
      <c r="C32" s="62">
        <v>432000</v>
      </c>
      <c r="D32" s="62">
        <v>197226</v>
      </c>
      <c r="E32" s="61">
        <f t="shared" si="0"/>
        <v>45.65416666666667</v>
      </c>
      <c r="F32" s="33">
        <f t="shared" si="1"/>
        <v>234774</v>
      </c>
      <c r="G32" s="33">
        <v>10710</v>
      </c>
      <c r="H32" s="61">
        <f t="shared" si="2"/>
        <v>4.56183393391091</v>
      </c>
      <c r="I32" s="33">
        <f t="shared" si="3"/>
        <v>224064</v>
      </c>
      <c r="J32" s="61">
        <f t="shared" si="4"/>
        <v>51.866666666666674</v>
      </c>
    </row>
    <row r="33" spans="1:10" ht="31.5">
      <c r="A33" s="76">
        <v>3.14</v>
      </c>
      <c r="B33" s="28" t="str">
        <f>+'[1]Budget Template'!$B$41</f>
        <v>Annual district level interface</v>
      </c>
      <c r="C33" s="62">
        <v>225000</v>
      </c>
      <c r="D33" s="62">
        <v>25000</v>
      </c>
      <c r="E33" s="61">
        <f t="shared" si="0"/>
        <v>11.11111111111111</v>
      </c>
      <c r="F33" s="33">
        <f t="shared" si="1"/>
        <v>200000</v>
      </c>
      <c r="G33" s="33"/>
      <c r="H33" s="61">
        <f t="shared" si="2"/>
        <v>0</v>
      </c>
      <c r="I33" s="33">
        <f t="shared" si="3"/>
        <v>200000</v>
      </c>
      <c r="J33" s="61">
        <f t="shared" si="4"/>
        <v>88.88888888888889</v>
      </c>
    </row>
    <row r="34" spans="1:10" ht="28.5" customHeight="1">
      <c r="A34" s="77">
        <v>4</v>
      </c>
      <c r="B34" s="29" t="s">
        <v>93</v>
      </c>
      <c r="C34" s="63">
        <f>SUM(C35:C40)</f>
        <v>12385000</v>
      </c>
      <c r="D34" s="63">
        <f>SUM(D35:D40)</f>
        <v>1268302</v>
      </c>
      <c r="E34" s="60">
        <f>+D34/C34*100</f>
        <v>10.240629794105773</v>
      </c>
      <c r="F34" s="63">
        <f>SUM(F35:F40)</f>
        <v>11116698</v>
      </c>
      <c r="G34" s="63">
        <f>SUM(G35:G40)</f>
        <v>9000</v>
      </c>
      <c r="H34" s="60">
        <f>+G34/F34*100</f>
        <v>0.08095929204877203</v>
      </c>
      <c r="I34" s="63">
        <f>SUM(I35:I40)</f>
        <v>11107698</v>
      </c>
      <c r="J34" s="60">
        <f>+I34/C34*100</f>
        <v>89.68670165522809</v>
      </c>
    </row>
    <row r="35" spans="1:10" ht="31.5">
      <c r="A35" s="70">
        <v>4.1</v>
      </c>
      <c r="B35" s="28" t="s">
        <v>94</v>
      </c>
      <c r="C35" s="62">
        <v>960000</v>
      </c>
      <c r="D35" s="62">
        <v>134490</v>
      </c>
      <c r="E35" s="61">
        <f t="shared" si="0"/>
        <v>14.009374999999999</v>
      </c>
      <c r="F35" s="33">
        <f t="shared" si="1"/>
        <v>825510</v>
      </c>
      <c r="G35" s="33"/>
      <c r="H35" s="61">
        <f t="shared" si="2"/>
        <v>0</v>
      </c>
      <c r="I35" s="33">
        <f t="shared" si="3"/>
        <v>825510</v>
      </c>
      <c r="J35" s="61">
        <f t="shared" si="4"/>
        <v>85.990625</v>
      </c>
    </row>
    <row r="36" spans="1:10" ht="31.5">
      <c r="A36" s="70">
        <v>4.2</v>
      </c>
      <c r="B36" s="28" t="s">
        <v>95</v>
      </c>
      <c r="C36" s="62">
        <v>9900000</v>
      </c>
      <c r="D36" s="62">
        <v>800265</v>
      </c>
      <c r="E36" s="61">
        <f t="shared" si="0"/>
        <v>8.083484848484849</v>
      </c>
      <c r="F36" s="33">
        <f t="shared" si="1"/>
        <v>9099735</v>
      </c>
      <c r="G36" s="33">
        <v>9000</v>
      </c>
      <c r="H36" s="61">
        <f t="shared" si="2"/>
        <v>0.09890397907191804</v>
      </c>
      <c r="I36" s="33">
        <f t="shared" si="3"/>
        <v>9090735</v>
      </c>
      <c r="J36" s="61">
        <f t="shared" si="4"/>
        <v>91.82560606060606</v>
      </c>
    </row>
    <row r="37" spans="1:10" ht="31.5" customHeight="1">
      <c r="A37" s="70">
        <v>4.3</v>
      </c>
      <c r="B37" s="28" t="s">
        <v>96</v>
      </c>
      <c r="C37" s="62">
        <v>1125000</v>
      </c>
      <c r="D37" s="62">
        <f>242797+51750+39000</f>
        <v>333547</v>
      </c>
      <c r="E37" s="61">
        <f t="shared" si="0"/>
        <v>29.648622222222222</v>
      </c>
      <c r="F37" s="33">
        <f t="shared" si="1"/>
        <v>791453</v>
      </c>
      <c r="G37" s="33"/>
      <c r="H37" s="61">
        <f t="shared" si="2"/>
        <v>0</v>
      </c>
      <c r="I37" s="33">
        <f t="shared" si="3"/>
        <v>791453</v>
      </c>
      <c r="J37" s="61">
        <f t="shared" si="4"/>
        <v>70.35137777777778</v>
      </c>
    </row>
    <row r="38" spans="1:10" ht="31.5">
      <c r="A38" s="70">
        <v>4.4</v>
      </c>
      <c r="B38" s="30" t="s">
        <v>97</v>
      </c>
      <c r="C38" s="62">
        <v>400000</v>
      </c>
      <c r="D38" s="62"/>
      <c r="E38" s="61">
        <f t="shared" si="0"/>
        <v>0</v>
      </c>
      <c r="F38" s="33">
        <f t="shared" si="1"/>
        <v>400000</v>
      </c>
      <c r="G38" s="33"/>
      <c r="H38" s="61">
        <f t="shared" si="2"/>
        <v>0</v>
      </c>
      <c r="I38" s="33">
        <f t="shared" si="3"/>
        <v>400000</v>
      </c>
      <c r="J38" s="61">
        <f t="shared" si="4"/>
        <v>100</v>
      </c>
    </row>
    <row r="39" spans="1:10" ht="15.75">
      <c r="A39" s="70">
        <v>4.5</v>
      </c>
      <c r="B39" s="28" t="s">
        <v>74</v>
      </c>
      <c r="C39" s="62"/>
      <c r="D39" s="62"/>
      <c r="E39" s="61" t="e">
        <f t="shared" si="0"/>
        <v>#DIV/0!</v>
      </c>
      <c r="F39" s="33">
        <f t="shared" si="1"/>
        <v>0</v>
      </c>
      <c r="G39" s="33"/>
      <c r="H39" s="61" t="e">
        <f t="shared" si="2"/>
        <v>#DIV/0!</v>
      </c>
      <c r="I39" s="33">
        <f t="shared" si="3"/>
        <v>0</v>
      </c>
      <c r="J39" s="61" t="e">
        <f t="shared" si="4"/>
        <v>#DIV/0!</v>
      </c>
    </row>
    <row r="40" spans="1:10" ht="12" customHeight="1">
      <c r="A40" s="70">
        <v>4.6</v>
      </c>
      <c r="B40" s="28" t="s">
        <v>75</v>
      </c>
      <c r="C40" s="62"/>
      <c r="D40" s="62"/>
      <c r="E40" s="61" t="e">
        <f t="shared" si="0"/>
        <v>#DIV/0!</v>
      </c>
      <c r="F40" s="33">
        <f t="shared" si="1"/>
        <v>0</v>
      </c>
      <c r="G40" s="33"/>
      <c r="H40" s="61" t="e">
        <f t="shared" si="2"/>
        <v>#DIV/0!</v>
      </c>
      <c r="I40" s="33">
        <f t="shared" si="3"/>
        <v>0</v>
      </c>
      <c r="J40" s="61" t="e">
        <f t="shared" si="4"/>
        <v>#DIV/0!</v>
      </c>
    </row>
    <row r="41" spans="1:10" ht="31.5">
      <c r="A41" s="70">
        <v>5</v>
      </c>
      <c r="B41" s="31" t="s">
        <v>98</v>
      </c>
      <c r="C41" s="63">
        <f>SUM(C42:C46)</f>
        <v>600000</v>
      </c>
      <c r="D41" s="63">
        <f>SUM(D42:D46)</f>
        <v>0</v>
      </c>
      <c r="E41" s="60">
        <f>+D41/C41*100</f>
        <v>0</v>
      </c>
      <c r="F41" s="63">
        <f>SUM(F42:F46)</f>
        <v>600000</v>
      </c>
      <c r="G41" s="63">
        <f>SUM(G42:G46)</f>
        <v>0</v>
      </c>
      <c r="H41" s="60">
        <f>SUM(H42:H44)</f>
        <v>0</v>
      </c>
      <c r="I41" s="63">
        <f>SUM(I42:I46)</f>
        <v>600000</v>
      </c>
      <c r="J41" s="60">
        <f>+I41/C41*100</f>
        <v>100</v>
      </c>
    </row>
    <row r="42" spans="1:10" ht="31.5">
      <c r="A42" s="70">
        <v>5.1</v>
      </c>
      <c r="B42" s="28" t="s">
        <v>99</v>
      </c>
      <c r="C42" s="62">
        <v>250000</v>
      </c>
      <c r="D42" s="62"/>
      <c r="E42" s="61">
        <f t="shared" si="0"/>
        <v>0</v>
      </c>
      <c r="F42" s="33">
        <f t="shared" si="1"/>
        <v>250000</v>
      </c>
      <c r="G42" s="33"/>
      <c r="H42" s="61">
        <f t="shared" si="2"/>
        <v>0</v>
      </c>
      <c r="I42" s="33">
        <f t="shared" si="3"/>
        <v>250000</v>
      </c>
      <c r="J42" s="61">
        <f t="shared" si="4"/>
        <v>100</v>
      </c>
    </row>
    <row r="43" spans="1:10" ht="31.5">
      <c r="A43" s="70">
        <v>5.2</v>
      </c>
      <c r="B43" s="28" t="s">
        <v>100</v>
      </c>
      <c r="C43" s="62">
        <v>150000</v>
      </c>
      <c r="D43" s="62"/>
      <c r="E43" s="61">
        <f t="shared" si="0"/>
        <v>0</v>
      </c>
      <c r="F43" s="33">
        <f t="shared" si="1"/>
        <v>150000</v>
      </c>
      <c r="G43" s="33"/>
      <c r="H43" s="61">
        <f t="shared" si="2"/>
        <v>0</v>
      </c>
      <c r="I43" s="33">
        <f t="shared" si="3"/>
        <v>150000</v>
      </c>
      <c r="J43" s="61">
        <f t="shared" si="4"/>
        <v>100</v>
      </c>
    </row>
    <row r="44" spans="1:10" ht="31.5">
      <c r="A44" s="70">
        <v>5.3</v>
      </c>
      <c r="B44" s="28" t="s">
        <v>101</v>
      </c>
      <c r="C44" s="62">
        <v>200000</v>
      </c>
      <c r="D44" s="62"/>
      <c r="E44" s="61">
        <f t="shared" si="0"/>
        <v>0</v>
      </c>
      <c r="F44" s="33">
        <f t="shared" si="1"/>
        <v>200000</v>
      </c>
      <c r="G44" s="33"/>
      <c r="H44" s="61">
        <f t="shared" si="2"/>
        <v>0</v>
      </c>
      <c r="I44" s="33">
        <f t="shared" si="3"/>
        <v>200000</v>
      </c>
      <c r="J44" s="61">
        <f t="shared" si="4"/>
        <v>100</v>
      </c>
    </row>
    <row r="45" spans="1:10" ht="15.75">
      <c r="A45" s="70">
        <v>5.4</v>
      </c>
      <c r="B45" s="28" t="s">
        <v>74</v>
      </c>
      <c r="C45" s="62"/>
      <c r="D45" s="62"/>
      <c r="E45" s="61" t="e">
        <f t="shared" si="0"/>
        <v>#DIV/0!</v>
      </c>
      <c r="F45" s="33">
        <f t="shared" si="1"/>
        <v>0</v>
      </c>
      <c r="G45" s="33"/>
      <c r="H45" s="61" t="e">
        <f t="shared" si="2"/>
        <v>#DIV/0!</v>
      </c>
      <c r="I45" s="33">
        <f t="shared" si="3"/>
        <v>0</v>
      </c>
      <c r="J45" s="61" t="e">
        <f t="shared" si="4"/>
        <v>#DIV/0!</v>
      </c>
    </row>
    <row r="46" spans="1:10" ht="15.75">
      <c r="A46" s="70">
        <v>5.5</v>
      </c>
      <c r="B46" s="28" t="s">
        <v>75</v>
      </c>
      <c r="C46" s="62"/>
      <c r="D46" s="62"/>
      <c r="E46" s="61" t="e">
        <f t="shared" si="0"/>
        <v>#DIV/0!</v>
      </c>
      <c r="F46" s="33">
        <f t="shared" si="1"/>
        <v>0</v>
      </c>
      <c r="G46" s="33"/>
      <c r="H46" s="61" t="e">
        <f t="shared" si="2"/>
        <v>#DIV/0!</v>
      </c>
      <c r="I46" s="33">
        <f t="shared" si="3"/>
        <v>0</v>
      </c>
      <c r="J46" s="61" t="e">
        <f t="shared" si="4"/>
        <v>#DIV/0!</v>
      </c>
    </row>
    <row r="47" spans="1:10" ht="31.5">
      <c r="A47" s="70">
        <v>6</v>
      </c>
      <c r="B47" s="31" t="s">
        <v>102</v>
      </c>
      <c r="C47" s="63">
        <f>SUM(C48:C54)</f>
        <v>5680000</v>
      </c>
      <c r="D47" s="63">
        <f>SUM(D48:D54)</f>
        <v>1998169</v>
      </c>
      <c r="E47" s="60">
        <f>+D47/C47*100</f>
        <v>35.179031690140846</v>
      </c>
      <c r="F47" s="63">
        <f>SUM(F48:F54)</f>
        <v>3681831</v>
      </c>
      <c r="G47" s="63">
        <f>SUM(G48:G54)</f>
        <v>16473</v>
      </c>
      <c r="H47" s="60">
        <f>+G47/F47*100</f>
        <v>0.4474132571538455</v>
      </c>
      <c r="I47" s="63">
        <f>SUM(I48:I54)</f>
        <v>3665358</v>
      </c>
      <c r="J47" s="60">
        <f>+I47/C47*100</f>
        <v>64.53095070422535</v>
      </c>
    </row>
    <row r="48" spans="1:10" ht="15.75">
      <c r="A48" s="70">
        <v>6.1</v>
      </c>
      <c r="B48" s="28" t="s">
        <v>103</v>
      </c>
      <c r="C48" s="62">
        <v>180000</v>
      </c>
      <c r="D48" s="62">
        <f>81677+15100</f>
        <v>96777</v>
      </c>
      <c r="E48" s="61">
        <f t="shared" si="0"/>
        <v>53.76499999999999</v>
      </c>
      <c r="F48" s="33">
        <f t="shared" si="1"/>
        <v>83223</v>
      </c>
      <c r="G48" s="33"/>
      <c r="H48" s="61">
        <f t="shared" si="2"/>
        <v>0</v>
      </c>
      <c r="I48" s="33">
        <f t="shared" si="3"/>
        <v>83223</v>
      </c>
      <c r="J48" s="61">
        <f t="shared" si="4"/>
        <v>46.235</v>
      </c>
    </row>
    <row r="49" spans="1:10" ht="15.75">
      <c r="A49" s="70">
        <v>6.2</v>
      </c>
      <c r="B49" s="28" t="s">
        <v>104</v>
      </c>
      <c r="C49" s="62">
        <v>160000</v>
      </c>
      <c r="D49" s="62"/>
      <c r="E49" s="61">
        <f t="shared" si="0"/>
        <v>0</v>
      </c>
      <c r="F49" s="33">
        <f t="shared" si="1"/>
        <v>160000</v>
      </c>
      <c r="G49" s="33"/>
      <c r="H49" s="61">
        <f t="shared" si="2"/>
        <v>0</v>
      </c>
      <c r="I49" s="33">
        <f t="shared" si="3"/>
        <v>160000</v>
      </c>
      <c r="J49" s="61">
        <f t="shared" si="4"/>
        <v>100</v>
      </c>
    </row>
    <row r="50" spans="1:10" ht="31.5">
      <c r="A50" s="70">
        <v>6.3</v>
      </c>
      <c r="B50" s="28" t="s">
        <v>105</v>
      </c>
      <c r="C50" s="62">
        <v>280000</v>
      </c>
      <c r="D50" s="62"/>
      <c r="E50" s="61">
        <f t="shared" si="0"/>
        <v>0</v>
      </c>
      <c r="F50" s="33">
        <f t="shared" si="1"/>
        <v>280000</v>
      </c>
      <c r="G50" s="33"/>
      <c r="H50" s="61">
        <f t="shared" si="2"/>
        <v>0</v>
      </c>
      <c r="I50" s="33">
        <f t="shared" si="3"/>
        <v>280000</v>
      </c>
      <c r="J50" s="61">
        <f t="shared" si="4"/>
        <v>100</v>
      </c>
    </row>
    <row r="51" spans="1:10" ht="31.5">
      <c r="A51" s="70">
        <v>6.4</v>
      </c>
      <c r="B51" s="28" t="s">
        <v>106</v>
      </c>
      <c r="C51" s="62">
        <v>500000</v>
      </c>
      <c r="D51" s="62">
        <v>204305</v>
      </c>
      <c r="E51" s="61">
        <f t="shared" si="0"/>
        <v>40.861</v>
      </c>
      <c r="F51" s="33">
        <f t="shared" si="1"/>
        <v>295695</v>
      </c>
      <c r="G51" s="33"/>
      <c r="H51" s="61">
        <f t="shared" si="2"/>
        <v>0</v>
      </c>
      <c r="I51" s="33">
        <f t="shared" si="3"/>
        <v>295695</v>
      </c>
      <c r="J51" s="61">
        <f t="shared" si="4"/>
        <v>59.138999999999996</v>
      </c>
    </row>
    <row r="52" spans="1:10" ht="15.75">
      <c r="A52" s="70">
        <v>6.5</v>
      </c>
      <c r="B52" s="28" t="s">
        <v>107</v>
      </c>
      <c r="C52" s="62">
        <v>600000</v>
      </c>
      <c r="D52" s="62"/>
      <c r="E52" s="61">
        <f t="shared" si="0"/>
        <v>0</v>
      </c>
      <c r="F52" s="33">
        <f t="shared" si="1"/>
        <v>600000</v>
      </c>
      <c r="G52" s="33"/>
      <c r="H52" s="61">
        <f t="shared" si="2"/>
        <v>0</v>
      </c>
      <c r="I52" s="33">
        <f t="shared" si="3"/>
        <v>600000</v>
      </c>
      <c r="J52" s="61">
        <f t="shared" si="4"/>
        <v>100</v>
      </c>
    </row>
    <row r="53" spans="1:10" ht="25.5">
      <c r="A53" s="70">
        <v>6.6</v>
      </c>
      <c r="B53" s="64" t="s">
        <v>237</v>
      </c>
      <c r="C53" s="62">
        <v>3600000</v>
      </c>
      <c r="D53" s="62">
        <v>1589136</v>
      </c>
      <c r="E53" s="61">
        <f t="shared" si="0"/>
        <v>44.14266666666667</v>
      </c>
      <c r="F53" s="33">
        <f t="shared" si="1"/>
        <v>2010864</v>
      </c>
      <c r="G53" s="33">
        <v>16473</v>
      </c>
      <c r="H53" s="61">
        <f t="shared" si="2"/>
        <v>0.8192001050294798</v>
      </c>
      <c r="I53" s="33">
        <f t="shared" si="3"/>
        <v>1994391</v>
      </c>
      <c r="J53" s="61">
        <f t="shared" si="4"/>
        <v>55.399750000000004</v>
      </c>
    </row>
    <row r="54" spans="1:10" ht="15.75">
      <c r="A54" s="70">
        <v>6.7</v>
      </c>
      <c r="B54" s="64" t="s">
        <v>238</v>
      </c>
      <c r="C54" s="62">
        <v>360000</v>
      </c>
      <c r="D54" s="62">
        <f>58115+49836</f>
        <v>107951</v>
      </c>
      <c r="E54" s="61">
        <f t="shared" si="0"/>
        <v>29.986388888888886</v>
      </c>
      <c r="F54" s="33">
        <f t="shared" si="1"/>
        <v>252049</v>
      </c>
      <c r="G54" s="33"/>
      <c r="H54" s="61">
        <f t="shared" si="2"/>
        <v>0</v>
      </c>
      <c r="I54" s="33">
        <f t="shared" si="3"/>
        <v>252049</v>
      </c>
      <c r="J54" s="61">
        <f t="shared" si="4"/>
        <v>70.0136111111111</v>
      </c>
    </row>
    <row r="55" spans="1:10" ht="63">
      <c r="A55" s="70">
        <v>7</v>
      </c>
      <c r="B55" s="31" t="s">
        <v>108</v>
      </c>
      <c r="C55" s="63">
        <f>SUM(C56:C61)</f>
        <v>2067000</v>
      </c>
      <c r="D55" s="63">
        <f>SUM(D56:D61)</f>
        <v>731527</v>
      </c>
      <c r="E55" s="60">
        <f>+D55/C55*100</f>
        <v>35.3907595549105</v>
      </c>
      <c r="F55" s="63">
        <f>SUM(F56:F61)</f>
        <v>1335473</v>
      </c>
      <c r="G55" s="63">
        <f>SUM(G56:G61)</f>
        <v>95180</v>
      </c>
      <c r="H55" s="60">
        <f>+G55/F55*100</f>
        <v>7.127062845898045</v>
      </c>
      <c r="I55" s="63">
        <f>SUM(I56:I61)</f>
        <v>1240293</v>
      </c>
      <c r="J55" s="60">
        <f>+I55/C55*100</f>
        <v>60.0044992743106</v>
      </c>
    </row>
    <row r="56" spans="1:10" ht="15.75">
      <c r="A56" s="70">
        <v>7.1</v>
      </c>
      <c r="B56" s="30" t="s">
        <v>109</v>
      </c>
      <c r="C56" s="62">
        <v>1134000</v>
      </c>
      <c r="D56" s="62">
        <v>541500</v>
      </c>
      <c r="E56" s="61">
        <f t="shared" si="0"/>
        <v>47.75132275132275</v>
      </c>
      <c r="F56" s="33">
        <f t="shared" si="1"/>
        <v>592500</v>
      </c>
      <c r="G56" s="33">
        <v>94500</v>
      </c>
      <c r="H56" s="61">
        <f t="shared" si="2"/>
        <v>15.949367088607595</v>
      </c>
      <c r="I56" s="33">
        <f t="shared" si="3"/>
        <v>498000</v>
      </c>
      <c r="J56" s="61">
        <f t="shared" si="4"/>
        <v>43.91534391534391</v>
      </c>
    </row>
    <row r="57" spans="1:10" ht="15.75">
      <c r="A57" s="70">
        <v>7.2</v>
      </c>
      <c r="B57" s="28" t="s">
        <v>110</v>
      </c>
      <c r="C57" s="62">
        <v>648000</v>
      </c>
      <c r="D57" s="62">
        <v>101460</v>
      </c>
      <c r="E57" s="61">
        <f t="shared" si="0"/>
        <v>15.657407407407408</v>
      </c>
      <c r="F57" s="33">
        <f t="shared" si="1"/>
        <v>546540</v>
      </c>
      <c r="G57" s="33"/>
      <c r="H57" s="61">
        <f t="shared" si="2"/>
        <v>0</v>
      </c>
      <c r="I57" s="33">
        <f t="shared" si="3"/>
        <v>546540</v>
      </c>
      <c r="J57" s="61">
        <f t="shared" si="4"/>
        <v>84.3425925925926</v>
      </c>
    </row>
    <row r="58" spans="1:10" ht="15.75">
      <c r="A58" s="70">
        <v>7.3</v>
      </c>
      <c r="B58" s="30" t="s">
        <v>111</v>
      </c>
      <c r="C58" s="62">
        <v>144000</v>
      </c>
      <c r="D58" s="62">
        <v>36569</v>
      </c>
      <c r="E58" s="61">
        <f t="shared" si="0"/>
        <v>25.39513888888889</v>
      </c>
      <c r="F58" s="33">
        <f t="shared" si="1"/>
        <v>107431</v>
      </c>
      <c r="G58" s="33">
        <v>680</v>
      </c>
      <c r="H58" s="61">
        <f t="shared" si="2"/>
        <v>0.6329644143682922</v>
      </c>
      <c r="I58" s="33">
        <f t="shared" si="3"/>
        <v>106751</v>
      </c>
      <c r="J58" s="61">
        <f t="shared" si="4"/>
        <v>74.13263888888889</v>
      </c>
    </row>
    <row r="59" spans="1:10" ht="15.75">
      <c r="A59" s="70">
        <v>7.4</v>
      </c>
      <c r="B59" s="30" t="s">
        <v>112</v>
      </c>
      <c r="C59" s="62">
        <v>36000</v>
      </c>
      <c r="D59" s="62">
        <v>16998</v>
      </c>
      <c r="E59" s="61">
        <f t="shared" si="0"/>
        <v>47.21666666666667</v>
      </c>
      <c r="F59" s="33">
        <f t="shared" si="1"/>
        <v>19002</v>
      </c>
      <c r="G59" s="33"/>
      <c r="H59" s="61">
        <f t="shared" si="2"/>
        <v>0</v>
      </c>
      <c r="I59" s="33">
        <f t="shared" si="3"/>
        <v>19002</v>
      </c>
      <c r="J59" s="61">
        <f t="shared" si="4"/>
        <v>52.78333333333334</v>
      </c>
    </row>
    <row r="60" spans="1:10" ht="15.75">
      <c r="A60" s="70">
        <v>7.5</v>
      </c>
      <c r="B60" s="65" t="s">
        <v>239</v>
      </c>
      <c r="C60" s="62">
        <v>105000</v>
      </c>
      <c r="D60" s="62">
        <v>35000</v>
      </c>
      <c r="E60" s="61">
        <f t="shared" si="0"/>
        <v>33.33333333333333</v>
      </c>
      <c r="F60" s="33">
        <f t="shared" si="1"/>
        <v>70000</v>
      </c>
      <c r="G60" s="33"/>
      <c r="H60" s="61">
        <f t="shared" si="2"/>
        <v>0</v>
      </c>
      <c r="I60" s="33">
        <f t="shared" si="3"/>
        <v>70000</v>
      </c>
      <c r="J60" s="61">
        <f t="shared" si="4"/>
        <v>66.66666666666666</v>
      </c>
    </row>
    <row r="61" spans="1:10" ht="8.25" customHeight="1" hidden="1">
      <c r="A61" s="70">
        <v>7.6</v>
      </c>
      <c r="B61" s="28" t="s">
        <v>75</v>
      </c>
      <c r="C61" s="62"/>
      <c r="D61" s="62"/>
      <c r="E61" s="61"/>
      <c r="F61" s="33">
        <f t="shared" si="1"/>
        <v>0</v>
      </c>
      <c r="G61" s="33"/>
      <c r="H61" s="61"/>
      <c r="I61" s="33"/>
      <c r="J61" s="61"/>
    </row>
    <row r="62" spans="1:10" ht="15.75">
      <c r="A62" s="70">
        <v>8</v>
      </c>
      <c r="B62" s="32" t="s">
        <v>113</v>
      </c>
      <c r="C62" s="66">
        <f>+C55+C47+C41+C34+C19+C13+C6</f>
        <v>41943000</v>
      </c>
      <c r="D62" s="66">
        <f>+D55+D47+D41+D34+D19+D13+D6</f>
        <v>11395716</v>
      </c>
      <c r="E62" s="67">
        <f>+D62/C62*100</f>
        <v>27.16953007653244</v>
      </c>
      <c r="F62" s="66">
        <f>+F55+F47+F41+F34+F19+F13+F6</f>
        <v>30547284</v>
      </c>
      <c r="G62" s="66">
        <f>+G55+G47+G41+G34+G19+G13+G6</f>
        <v>140243</v>
      </c>
      <c r="H62" s="67">
        <f>+G62/F62*100</f>
        <v>0.4591013721547225</v>
      </c>
      <c r="I62" s="66">
        <f>+I55+I47+I41+I34+I19+I13+I6</f>
        <v>30407041</v>
      </c>
      <c r="J62" s="67">
        <f>+I62/C62*100</f>
        <v>72.49610423670218</v>
      </c>
    </row>
  </sheetData>
  <sheetProtection/>
  <mergeCells count="14">
    <mergeCell ref="A1:B1"/>
    <mergeCell ref="C1:J1"/>
    <mergeCell ref="C2:J2"/>
    <mergeCell ref="A2:B2"/>
    <mergeCell ref="G4:G5"/>
    <mergeCell ref="H4:H5"/>
    <mergeCell ref="I4:I5"/>
    <mergeCell ref="J4:J5"/>
    <mergeCell ref="A4:A5"/>
    <mergeCell ref="B4:B5"/>
    <mergeCell ref="C4:C5"/>
    <mergeCell ref="D4:D5"/>
    <mergeCell ref="E4:E5"/>
    <mergeCell ref="F4:F5"/>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Madhyam</cp:lastModifiedBy>
  <cp:lastPrinted>2015-05-01T05:27:20Z</cp:lastPrinted>
  <dcterms:created xsi:type="dcterms:W3CDTF">2011-05-06T01:28:55Z</dcterms:created>
  <dcterms:modified xsi:type="dcterms:W3CDTF">2015-07-25T06:42:17Z</dcterms:modified>
  <cp:category/>
  <cp:version/>
  <cp:contentType/>
  <cp:contentStatus/>
</cp:coreProperties>
</file>