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1355" windowHeight="7455"/>
  </bookViews>
  <sheets>
    <sheet name="quarterly Progress report" sheetId="1" r:id="rId1"/>
    <sheet name="Summary Physical-no Fill" sheetId="4" r:id="rId2"/>
    <sheet name="Summary Financial" sheetId="6" r:id="rId3"/>
    <sheet name="Quarterly fin. review-detail" sheetId="2" r:id="rId4"/>
  </sheets>
  <externalReferences>
    <externalReference r:id="rId5"/>
  </externalReferences>
  <definedNames>
    <definedName name="_xlnm.Print_Area" localSheetId="3">'Quarterly fin. review-detail'!$A$1:$J$65</definedName>
    <definedName name="_xlnm.Print_Area" localSheetId="2">'Summary Financial'!$A$2:$AI$18</definedName>
    <definedName name="_xlnm.Print_Titles" localSheetId="3">'Quarterly fin. review-detail'!$5:$6</definedName>
  </definedNames>
  <calcPr calcId="124519"/>
</workbook>
</file>

<file path=xl/calcChain.xml><?xml version="1.0" encoding="utf-8"?>
<calcChain xmlns="http://schemas.openxmlformats.org/spreadsheetml/2006/main">
  <c r="AM12" i="6"/>
  <c r="AJ9"/>
  <c r="AJ10"/>
  <c r="AJ11"/>
  <c r="AJ12"/>
  <c r="AJ13"/>
  <c r="AJ14"/>
  <c r="AJ15"/>
  <c r="AJ16"/>
  <c r="AJ8"/>
  <c r="AM15"/>
  <c r="AM14"/>
  <c r="AM13"/>
  <c r="AK16"/>
  <c r="AM11"/>
  <c r="AM10"/>
  <c r="AM9"/>
  <c r="AL16"/>
  <c r="AM8" l="1"/>
  <c r="AH9"/>
  <c r="AH8"/>
  <c r="AG12"/>
  <c r="AG16" s="1"/>
  <c r="D14" i="2"/>
  <c r="F8"/>
  <c r="I8" s="1"/>
  <c r="E8"/>
  <c r="AH16" i="6"/>
  <c r="AF10"/>
  <c r="AI10" s="1"/>
  <c r="AF11"/>
  <c r="AI11" s="1"/>
  <c r="AF13"/>
  <c r="AI13" s="1"/>
  <c r="AF14"/>
  <c r="AI14" s="1"/>
  <c r="AF15"/>
  <c r="AI15" s="1"/>
  <c r="V9"/>
  <c r="V10"/>
  <c r="V11"/>
  <c r="V12"/>
  <c r="V13"/>
  <c r="V14"/>
  <c r="V15"/>
  <c r="V8"/>
  <c r="U9"/>
  <c r="W9" s="1"/>
  <c r="U10"/>
  <c r="W10" s="1"/>
  <c r="U11"/>
  <c r="W11" s="1"/>
  <c r="U12"/>
  <c r="W12" s="1"/>
  <c r="U15"/>
  <c r="W15" s="1"/>
  <c r="U8"/>
  <c r="W8" s="1"/>
  <c r="H108" i="1"/>
  <c r="I108" s="1"/>
  <c r="I107"/>
  <c r="H107"/>
  <c r="J107" s="1"/>
  <c r="H106"/>
  <c r="I106" s="1"/>
  <c r="I104"/>
  <c r="H104"/>
  <c r="J104" s="1"/>
  <c r="H103"/>
  <c r="I103" s="1"/>
  <c r="I102"/>
  <c r="H102"/>
  <c r="J102" s="1"/>
  <c r="H101"/>
  <c r="I101" s="1"/>
  <c r="I98"/>
  <c r="H98"/>
  <c r="J98" s="1"/>
  <c r="H97"/>
  <c r="I97" s="1"/>
  <c r="I96"/>
  <c r="H96"/>
  <c r="J96" s="1"/>
  <c r="H95"/>
  <c r="I95" s="1"/>
  <c r="I92"/>
  <c r="H92"/>
  <c r="J92" s="1"/>
  <c r="H91"/>
  <c r="I91" s="1"/>
  <c r="I90"/>
  <c r="H90"/>
  <c r="J90" s="1"/>
  <c r="H89"/>
  <c r="I89" s="1"/>
  <c r="I88"/>
  <c r="H88"/>
  <c r="J88" s="1"/>
  <c r="H87"/>
  <c r="I87" s="1"/>
  <c r="I86"/>
  <c r="H86"/>
  <c r="J86" s="1"/>
  <c r="H85"/>
  <c r="I85" s="1"/>
  <c r="I84"/>
  <c r="H84"/>
  <c r="J84" s="1"/>
  <c r="H83"/>
  <c r="I83" s="1"/>
  <c r="I82"/>
  <c r="H82"/>
  <c r="J82" s="1"/>
  <c r="H81"/>
  <c r="I81" s="1"/>
  <c r="H80"/>
  <c r="J80" s="1"/>
  <c r="H79"/>
  <c r="I79" s="1"/>
  <c r="I78"/>
  <c r="H78"/>
  <c r="J78" s="1"/>
  <c r="H75"/>
  <c r="I75" s="1"/>
  <c r="F75"/>
  <c r="H74"/>
  <c r="I74" s="1"/>
  <c r="I73"/>
  <c r="H73"/>
  <c r="J73" s="1"/>
  <c r="H72"/>
  <c r="I72" s="1"/>
  <c r="H71"/>
  <c r="J71" s="1"/>
  <c r="H70"/>
  <c r="I70" s="1"/>
  <c r="F70"/>
  <c r="H69"/>
  <c r="I69" s="1"/>
  <c r="F69"/>
  <c r="J68"/>
  <c r="I68"/>
  <c r="H66"/>
  <c r="I66" s="1"/>
  <c r="F66"/>
  <c r="H65"/>
  <c r="I65" s="1"/>
  <c r="I64"/>
  <c r="H64"/>
  <c r="J64" s="1"/>
  <c r="H63"/>
  <c r="I63" s="1"/>
  <c r="I62"/>
  <c r="H62"/>
  <c r="J62" s="1"/>
  <c r="H61"/>
  <c r="I61" s="1"/>
  <c r="I60"/>
  <c r="H60"/>
  <c r="J60" s="1"/>
  <c r="H59"/>
  <c r="I59" s="1"/>
  <c r="F59"/>
  <c r="H58"/>
  <c r="I58" s="1"/>
  <c r="F58"/>
  <c r="H57"/>
  <c r="I57" s="1"/>
  <c r="F57"/>
  <c r="H56"/>
  <c r="I56" s="1"/>
  <c r="F55"/>
  <c r="H55" s="1"/>
  <c r="F54"/>
  <c r="H54" s="1"/>
  <c r="F53"/>
  <c r="H53" s="1"/>
  <c r="I52"/>
  <c r="H52"/>
  <c r="J52" s="1"/>
  <c r="H51"/>
  <c r="I51" s="1"/>
  <c r="F51"/>
  <c r="H50"/>
  <c r="I50" s="1"/>
  <c r="F49"/>
  <c r="H49" s="1"/>
  <c r="H48"/>
  <c r="J48" s="1"/>
  <c r="H47"/>
  <c r="I47" s="1"/>
  <c r="F47"/>
  <c r="H46"/>
  <c r="I46" s="1"/>
  <c r="I45"/>
  <c r="H45"/>
  <c r="J45" s="1"/>
  <c r="H44"/>
  <c r="I44" s="1"/>
  <c r="I43"/>
  <c r="H43"/>
  <c r="J43" s="1"/>
  <c r="H42"/>
  <c r="I42" s="1"/>
  <c r="I39"/>
  <c r="H39"/>
  <c r="J39" s="1"/>
  <c r="H38"/>
  <c r="I38" s="1"/>
  <c r="H37"/>
  <c r="J37" s="1"/>
  <c r="H35"/>
  <c r="I35" s="1"/>
  <c r="I34"/>
  <c r="H34"/>
  <c r="J34" s="1"/>
  <c r="H33"/>
  <c r="I33" s="1"/>
  <c r="H32"/>
  <c r="J32" s="1"/>
  <c r="H31"/>
  <c r="I31" s="1"/>
  <c r="I30"/>
  <c r="H30"/>
  <c r="J30" s="1"/>
  <c r="H29"/>
  <c r="I29" s="1"/>
  <c r="H28"/>
  <c r="J28" s="1"/>
  <c r="H27"/>
  <c r="I27" s="1"/>
  <c r="H26"/>
  <c r="J26" s="1"/>
  <c r="H25"/>
  <c r="I25" s="1"/>
  <c r="H24"/>
  <c r="J24" s="1"/>
  <c r="H22"/>
  <c r="J22" s="1"/>
  <c r="H21"/>
  <c r="I21" s="1"/>
  <c r="H20"/>
  <c r="J20" s="1"/>
  <c r="H19"/>
  <c r="I19" s="1"/>
  <c r="H17"/>
  <c r="I17" s="1"/>
  <c r="H16"/>
  <c r="J16" s="1"/>
  <c r="H15"/>
  <c r="I15" s="1"/>
  <c r="H14"/>
  <c r="J14" s="1"/>
  <c r="H13"/>
  <c r="I13" s="1"/>
  <c r="AM16" i="6" l="1"/>
  <c r="I32" i="1"/>
  <c r="I37"/>
  <c r="I48"/>
  <c r="I71"/>
  <c r="I80"/>
  <c r="I28"/>
  <c r="I26"/>
  <c r="H23"/>
  <c r="I23" s="1"/>
  <c r="I24"/>
  <c r="I22"/>
  <c r="I20"/>
  <c r="I16"/>
  <c r="I14"/>
  <c r="H8" i="2"/>
  <c r="J54" i="1"/>
  <c r="I54"/>
  <c r="J49"/>
  <c r="I49"/>
  <c r="J53"/>
  <c r="I53"/>
  <c r="J55"/>
  <c r="I55"/>
  <c r="J13"/>
  <c r="J15"/>
  <c r="J21"/>
  <c r="J25"/>
  <c r="J27"/>
  <c r="J29"/>
  <c r="J31"/>
  <c r="J33"/>
  <c r="J35"/>
  <c r="J38"/>
  <c r="J42"/>
  <c r="J44"/>
  <c r="J46"/>
  <c r="J47"/>
  <c r="J50"/>
  <c r="J51"/>
  <c r="J56"/>
  <c r="J57"/>
  <c r="J58"/>
  <c r="J59"/>
  <c r="J61"/>
  <c r="J63"/>
  <c r="J65"/>
  <c r="J66"/>
  <c r="J69"/>
  <c r="J70"/>
  <c r="J72"/>
  <c r="J74"/>
  <c r="J75"/>
  <c r="J79"/>
  <c r="J81"/>
  <c r="J83"/>
  <c r="J85"/>
  <c r="J87"/>
  <c r="J89"/>
  <c r="J91"/>
  <c r="J95"/>
  <c r="J97"/>
  <c r="J101"/>
  <c r="J103"/>
  <c r="J106"/>
  <c r="J108"/>
  <c r="J17"/>
  <c r="J19"/>
  <c r="H18"/>
  <c r="AB10" i="6"/>
  <c r="AB11"/>
  <c r="AB14"/>
  <c r="AC16"/>
  <c r="AD16"/>
  <c r="J23" i="1" l="1"/>
  <c r="J18"/>
  <c r="I18"/>
  <c r="Y16" i="6"/>
  <c r="Z16"/>
  <c r="G56" i="2"/>
  <c r="G48"/>
  <c r="G20"/>
  <c r="G14"/>
  <c r="G7"/>
  <c r="G35"/>
  <c r="C16" i="6" l="1"/>
  <c r="F16"/>
  <c r="G16"/>
  <c r="K16"/>
  <c r="N16"/>
  <c r="O16"/>
  <c r="R16"/>
  <c r="S16"/>
  <c r="B13"/>
  <c r="D13" l="1"/>
  <c r="V16"/>
  <c r="F62" i="2"/>
  <c r="F61"/>
  <c r="H61" s="1"/>
  <c r="E61"/>
  <c r="F60"/>
  <c r="I60" s="1"/>
  <c r="J60" s="1"/>
  <c r="E60"/>
  <c r="E59"/>
  <c r="F58"/>
  <c r="H58" s="1"/>
  <c r="E58"/>
  <c r="F57"/>
  <c r="D56"/>
  <c r="C56"/>
  <c r="F55"/>
  <c r="F54"/>
  <c r="F53"/>
  <c r="I53" s="1"/>
  <c r="J53" s="1"/>
  <c r="E53"/>
  <c r="F52"/>
  <c r="H52" s="1"/>
  <c r="E52"/>
  <c r="H51"/>
  <c r="F51"/>
  <c r="I51" s="1"/>
  <c r="J51" s="1"/>
  <c r="E51"/>
  <c r="F50"/>
  <c r="H50" s="1"/>
  <c r="E50"/>
  <c r="F49"/>
  <c r="D48"/>
  <c r="C48"/>
  <c r="F45"/>
  <c r="I45" s="1"/>
  <c r="J45" s="1"/>
  <c r="E45"/>
  <c r="F44"/>
  <c r="H44" s="1"/>
  <c r="E44"/>
  <c r="H43"/>
  <c r="F43"/>
  <c r="I43" s="1"/>
  <c r="E43"/>
  <c r="G42"/>
  <c r="G63" s="1"/>
  <c r="F42"/>
  <c r="D42"/>
  <c r="C42"/>
  <c r="E42" s="1"/>
  <c r="F39"/>
  <c r="H39" s="1"/>
  <c r="E39"/>
  <c r="E38"/>
  <c r="F38"/>
  <c r="E37"/>
  <c r="F37"/>
  <c r="F36"/>
  <c r="I36" s="1"/>
  <c r="E36"/>
  <c r="D35"/>
  <c r="C35"/>
  <c r="F34"/>
  <c r="H34" s="1"/>
  <c r="E34"/>
  <c r="B34"/>
  <c r="E33"/>
  <c r="E32"/>
  <c r="E31"/>
  <c r="F30"/>
  <c r="H30" s="1"/>
  <c r="E30"/>
  <c r="F29"/>
  <c r="I29" s="1"/>
  <c r="J29" s="1"/>
  <c r="E29"/>
  <c r="F28"/>
  <c r="H28" s="1"/>
  <c r="E28"/>
  <c r="F27"/>
  <c r="F26"/>
  <c r="E26"/>
  <c r="F24"/>
  <c r="H24" s="1"/>
  <c r="E24"/>
  <c r="F23"/>
  <c r="I23" s="1"/>
  <c r="J23" s="1"/>
  <c r="E23"/>
  <c r="F22"/>
  <c r="H22" s="1"/>
  <c r="E22"/>
  <c r="F21"/>
  <c r="I21" s="1"/>
  <c r="E21"/>
  <c r="C20"/>
  <c r="F17"/>
  <c r="H17" s="1"/>
  <c r="E17"/>
  <c r="F16"/>
  <c r="I16" s="1"/>
  <c r="J16" s="1"/>
  <c r="E16"/>
  <c r="E15"/>
  <c r="C14"/>
  <c r="F9"/>
  <c r="I9" s="1"/>
  <c r="J9" s="1"/>
  <c r="E9"/>
  <c r="C7"/>
  <c r="B14" i="6"/>
  <c r="U14" s="1"/>
  <c r="W14" s="1"/>
  <c r="J13"/>
  <c r="J16" s="1"/>
  <c r="D12"/>
  <c r="E12" s="1"/>
  <c r="H12" s="1"/>
  <c r="I12" s="1"/>
  <c r="L12" s="1"/>
  <c r="M12" s="1"/>
  <c r="P12" s="1"/>
  <c r="Q12" s="1"/>
  <c r="X12" s="1"/>
  <c r="AA12" s="1"/>
  <c r="AB12" s="1"/>
  <c r="AE12" s="1"/>
  <c r="AF12" s="1"/>
  <c r="AI12" s="1"/>
  <c r="D11"/>
  <c r="E11" s="1"/>
  <c r="H11" s="1"/>
  <c r="I11" s="1"/>
  <c r="L11" s="1"/>
  <c r="M11" s="1"/>
  <c r="P11" s="1"/>
  <c r="Q11" s="1"/>
  <c r="T11" s="1"/>
  <c r="X11" s="1"/>
  <c r="D10"/>
  <c r="E10" s="1"/>
  <c r="H10" s="1"/>
  <c r="I10" s="1"/>
  <c r="L10" s="1"/>
  <c r="M10" s="1"/>
  <c r="P10" s="1"/>
  <c r="Q10" s="1"/>
  <c r="T10" s="1"/>
  <c r="X10" s="1"/>
  <c r="D9"/>
  <c r="U13" l="1"/>
  <c r="W13" s="1"/>
  <c r="H29" i="2"/>
  <c r="D14" i="6"/>
  <c r="E14" s="1"/>
  <c r="H14" s="1"/>
  <c r="I14" s="1"/>
  <c r="L14" s="1"/>
  <c r="M14" s="1"/>
  <c r="P14" s="1"/>
  <c r="Q14" s="1"/>
  <c r="B16"/>
  <c r="U16" s="1"/>
  <c r="W16" s="1"/>
  <c r="E25" i="2"/>
  <c r="D20"/>
  <c r="F10"/>
  <c r="I10" s="1"/>
  <c r="J10" s="1"/>
  <c r="D7"/>
  <c r="F7"/>
  <c r="H7" s="1"/>
  <c r="I26"/>
  <c r="J26" s="1"/>
  <c r="E9" i="6"/>
  <c r="T14"/>
  <c r="D8"/>
  <c r="H21" i="2"/>
  <c r="E48"/>
  <c r="E56"/>
  <c r="H36"/>
  <c r="H16"/>
  <c r="H9"/>
  <c r="E10"/>
  <c r="H23"/>
  <c r="H26"/>
  <c r="E27"/>
  <c r="E35"/>
  <c r="H45"/>
  <c r="H42" s="1"/>
  <c r="E49"/>
  <c r="H53"/>
  <c r="E54"/>
  <c r="C63"/>
  <c r="E57"/>
  <c r="H60"/>
  <c r="H10"/>
  <c r="I27"/>
  <c r="J27" s="1"/>
  <c r="H27"/>
  <c r="I49"/>
  <c r="H49"/>
  <c r="F48"/>
  <c r="H48" s="1"/>
  <c r="I54"/>
  <c r="J54" s="1"/>
  <c r="H54"/>
  <c r="I55"/>
  <c r="J55" s="1"/>
  <c r="H55"/>
  <c r="I57"/>
  <c r="H57"/>
  <c r="J21"/>
  <c r="J36"/>
  <c r="I37"/>
  <c r="J37" s="1"/>
  <c r="F35"/>
  <c r="H35" s="1"/>
  <c r="H37"/>
  <c r="I38"/>
  <c r="J38" s="1"/>
  <c r="H38"/>
  <c r="J43"/>
  <c r="F15"/>
  <c r="I17"/>
  <c r="J17" s="1"/>
  <c r="I22"/>
  <c r="J22" s="1"/>
  <c r="I24"/>
  <c r="J24" s="1"/>
  <c r="F25"/>
  <c r="I28"/>
  <c r="J28" s="1"/>
  <c r="I30"/>
  <c r="J30" s="1"/>
  <c r="F31"/>
  <c r="F32"/>
  <c r="F33"/>
  <c r="I34"/>
  <c r="J34" s="1"/>
  <c r="I39"/>
  <c r="J39" s="1"/>
  <c r="I44"/>
  <c r="J44" s="1"/>
  <c r="I50"/>
  <c r="J50" s="1"/>
  <c r="I52"/>
  <c r="J52" s="1"/>
  <c r="E55"/>
  <c r="I58"/>
  <c r="J58" s="1"/>
  <c r="F59"/>
  <c r="I61"/>
  <c r="J61" s="1"/>
  <c r="E14"/>
  <c r="E8" i="6"/>
  <c r="E13"/>
  <c r="H13" s="1"/>
  <c r="I13" s="1"/>
  <c r="L13" s="1"/>
  <c r="M13" s="1"/>
  <c r="P13" s="1"/>
  <c r="Q13" s="1"/>
  <c r="E20" i="2" l="1"/>
  <c r="E7"/>
  <c r="I7"/>
  <c r="J7" s="1"/>
  <c r="F20"/>
  <c r="H20" s="1"/>
  <c r="D16" i="6"/>
  <c r="H9"/>
  <c r="E16"/>
  <c r="X14"/>
  <c r="H31" i="2"/>
  <c r="I31"/>
  <c r="J31" s="1"/>
  <c r="H59"/>
  <c r="I59"/>
  <c r="J59" s="1"/>
  <c r="H32"/>
  <c r="I32"/>
  <c r="J32" s="1"/>
  <c r="H25"/>
  <c r="I25"/>
  <c r="J25" s="1"/>
  <c r="J8"/>
  <c r="J57"/>
  <c r="D63"/>
  <c r="I42"/>
  <c r="J42" s="1"/>
  <c r="F56"/>
  <c r="H33"/>
  <c r="I33"/>
  <c r="J33" s="1"/>
  <c r="H15"/>
  <c r="F14"/>
  <c r="H14" s="1"/>
  <c r="I15"/>
  <c r="I48"/>
  <c r="J48" s="1"/>
  <c r="J49"/>
  <c r="I35"/>
  <c r="J35" s="1"/>
  <c r="H8" i="6"/>
  <c r="I20" i="2" l="1"/>
  <c r="J20" s="1"/>
  <c r="E63"/>
  <c r="I9" i="6"/>
  <c r="H16"/>
  <c r="J15" i="2"/>
  <c r="I14"/>
  <c r="J14" s="1"/>
  <c r="F63"/>
  <c r="H63" s="1"/>
  <c r="H56"/>
  <c r="I56"/>
  <c r="I8" i="6"/>
  <c r="L9" l="1"/>
  <c r="I16"/>
  <c r="I63" i="2"/>
  <c r="J63" s="1"/>
  <c r="J56"/>
  <c r="L8" i="6"/>
  <c r="F16" i="4"/>
  <c r="F18"/>
  <c r="F12"/>
  <c r="F7"/>
  <c r="D13"/>
  <c r="D15"/>
  <c r="D14"/>
  <c r="D18"/>
  <c r="D16"/>
  <c r="F17"/>
  <c r="D17"/>
  <c r="E14"/>
  <c r="D10"/>
  <c r="E19"/>
  <c r="F13"/>
  <c r="E17"/>
  <c r="F14"/>
  <c r="E18"/>
  <c r="E16"/>
  <c r="F19"/>
  <c r="E13"/>
  <c r="M9" i="6" l="1"/>
  <c r="L16"/>
  <c r="F15" i="4"/>
  <c r="D19"/>
  <c r="E15"/>
  <c r="D12"/>
  <c r="E12"/>
  <c r="M8" i="6"/>
  <c r="E11" i="4"/>
  <c r="E7"/>
  <c r="D7"/>
  <c r="P9" i="6" l="1"/>
  <c r="M16"/>
  <c r="F11" i="4"/>
  <c r="D11"/>
  <c r="D9"/>
  <c r="E9"/>
  <c r="E10"/>
  <c r="P8" i="6"/>
  <c r="E8" i="4"/>
  <c r="F8"/>
  <c r="D8"/>
  <c r="Q9" i="6" l="1"/>
  <c r="P16"/>
  <c r="Q8"/>
  <c r="T8" s="1"/>
  <c r="X8" s="1"/>
  <c r="F10" i="4"/>
  <c r="F9"/>
  <c r="Q16" i="6" l="1"/>
  <c r="T9"/>
  <c r="AA8"/>
  <c r="AB8" l="1"/>
  <c r="X9"/>
  <c r="T16"/>
  <c r="X16" l="1"/>
  <c r="AA9"/>
  <c r="AE8"/>
  <c r="T17"/>
  <c r="X17" s="1"/>
  <c r="AF8" l="1"/>
  <c r="AI8" s="1"/>
  <c r="AB9"/>
  <c r="AA16"/>
  <c r="AE9" l="1"/>
  <c r="AB16"/>
  <c r="AF9" l="1"/>
  <c r="AE16"/>
  <c r="AI9" l="1"/>
  <c r="AI16" s="1"/>
  <c r="AF16"/>
</calcChain>
</file>

<file path=xl/comments1.xml><?xml version="1.0" encoding="utf-8"?>
<comments xmlns="http://schemas.openxmlformats.org/spreadsheetml/2006/main">
  <authors>
    <author>Compaq</author>
    <author>Jnanesh</author>
  </authors>
  <commentList>
    <comment ref="G11" authorId="0">
      <text>
        <r>
          <rPr>
            <b/>
            <sz val="9"/>
            <color indexed="81"/>
            <rFont val="Tahoma"/>
            <family val="2"/>
          </rPr>
          <t>Compaq:</t>
        </r>
        <r>
          <rPr>
            <sz val="9"/>
            <color indexed="81"/>
            <rFont val="Tahoma"/>
            <family val="2"/>
          </rPr>
          <t xml:space="preserve">
Do mention the date of reporting</t>
        </r>
      </text>
    </comment>
    <comment ref="B18" authorId="1">
      <text>
        <r>
          <rPr>
            <b/>
            <sz val="9"/>
            <color indexed="81"/>
            <rFont val="Tahoma"/>
            <family val="2"/>
          </rPr>
          <t>Jnanesh:</t>
        </r>
        <r>
          <rPr>
            <sz val="9"/>
            <color indexed="81"/>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2" authorId="1">
      <text>
        <r>
          <rPr>
            <b/>
            <sz val="9"/>
            <color indexed="81"/>
            <rFont val="Tahoma"/>
            <family val="2"/>
          </rPr>
          <t>Jnanesh:</t>
        </r>
        <r>
          <rPr>
            <sz val="9"/>
            <color indexed="81"/>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2.xml><?xml version="1.0" encoding="utf-8"?>
<comments xmlns="http://schemas.openxmlformats.org/spreadsheetml/2006/main">
  <authors>
    <author>Compaq</author>
  </authors>
  <commentList>
    <comment ref="B5" authorId="0">
      <text>
        <r>
          <rPr>
            <b/>
            <sz val="9"/>
            <color indexed="81"/>
            <rFont val="Tahoma"/>
            <family val="2"/>
          </rPr>
          <t>Compaq:</t>
        </r>
        <r>
          <rPr>
            <sz val="9"/>
            <color indexed="81"/>
            <rFont val="Tahoma"/>
            <family val="2"/>
          </rPr>
          <t xml:space="preserve">
Please fill the heads which are relevant to you at a given point of time according to the timeline submitted by you as per proposal</t>
        </r>
      </text>
    </comment>
    <comment ref="B7" authorId="0">
      <text>
        <r>
          <rPr>
            <b/>
            <sz val="9"/>
            <color indexed="81"/>
            <rFont val="Tahoma"/>
            <family val="2"/>
          </rPr>
          <t>Compaq:</t>
        </r>
        <r>
          <rPr>
            <sz val="9"/>
            <color indexed="81"/>
            <rFont val="Tahoma"/>
            <family val="2"/>
          </rPr>
          <t xml:space="preserve">
</t>
        </r>
        <r>
          <rPr>
            <sz val="12"/>
            <color indexed="81"/>
            <rFont val="Tahoma"/>
            <family val="2"/>
          </rPr>
          <t>Please provide the total amount here</t>
        </r>
      </text>
    </comment>
    <comment ref="B13" authorId="0">
      <text>
        <r>
          <rPr>
            <b/>
            <sz val="9"/>
            <color indexed="81"/>
            <rFont val="Tahoma"/>
            <family val="2"/>
          </rPr>
          <t>Compaq:</t>
        </r>
        <r>
          <rPr>
            <sz val="9"/>
            <color indexed="81"/>
            <rFont val="Tahoma"/>
            <family val="2"/>
          </rPr>
          <t xml:space="preserve">
</t>
        </r>
        <r>
          <rPr>
            <sz val="11"/>
            <color indexed="81"/>
            <rFont val="Tahoma"/>
            <family val="2"/>
          </rPr>
          <t>Please add the other relevant fields</t>
        </r>
      </text>
    </comment>
    <comment ref="B14" authorId="0">
      <text>
        <r>
          <rPr>
            <b/>
            <sz val="9"/>
            <color indexed="81"/>
            <rFont val="Tahoma"/>
            <family val="2"/>
          </rPr>
          <t>Compaq:</t>
        </r>
        <r>
          <rPr>
            <sz val="9"/>
            <color indexed="81"/>
            <rFont val="Tahoma"/>
            <family val="2"/>
          </rPr>
          <t xml:space="preserve">
</t>
        </r>
        <r>
          <rPr>
            <sz val="11"/>
            <color indexed="81"/>
            <rFont val="Tahoma"/>
            <family val="2"/>
          </rPr>
          <t>Please provide the total amount here</t>
        </r>
      </text>
    </comment>
    <comment ref="B19" authorId="0">
      <text>
        <r>
          <rPr>
            <b/>
            <sz val="9"/>
            <color indexed="81"/>
            <rFont val="Tahoma"/>
            <family val="2"/>
          </rPr>
          <t>Compaq:</t>
        </r>
        <r>
          <rPr>
            <sz val="9"/>
            <color indexed="81"/>
            <rFont val="Tahoma"/>
            <family val="2"/>
          </rPr>
          <t xml:space="preserve">
</t>
        </r>
        <r>
          <rPr>
            <sz val="11"/>
            <color indexed="81"/>
            <rFont val="Tahoma"/>
            <family val="2"/>
          </rPr>
          <t>Please insert the relevant fields here</t>
        </r>
      </text>
    </comment>
    <comment ref="B20" authorId="0">
      <text>
        <r>
          <rPr>
            <b/>
            <sz val="9"/>
            <color indexed="81"/>
            <rFont val="Tahoma"/>
            <family val="2"/>
          </rPr>
          <t>Compaq:</t>
        </r>
        <r>
          <rPr>
            <sz val="11"/>
            <color indexed="81"/>
            <rFont val="Tahoma"/>
            <family val="2"/>
          </rPr>
          <t xml:space="preserve">
Please provide the total amount here</t>
        </r>
      </text>
    </comment>
    <comment ref="B34" authorId="0">
      <text>
        <r>
          <rPr>
            <b/>
            <sz val="9"/>
            <color indexed="81"/>
            <rFont val="Tahoma"/>
            <family val="2"/>
          </rPr>
          <t>Compaq:</t>
        </r>
        <r>
          <rPr>
            <sz val="9"/>
            <color indexed="81"/>
            <rFont val="Tahoma"/>
            <family val="2"/>
          </rPr>
          <t xml:space="preserve">
</t>
        </r>
        <r>
          <rPr>
            <sz val="11"/>
            <color indexed="81"/>
            <rFont val="Tahoma"/>
            <family val="2"/>
          </rPr>
          <t>Please insert the relevant fields here</t>
        </r>
      </text>
    </comment>
    <comment ref="B35" authorId="0">
      <text>
        <r>
          <rPr>
            <b/>
            <sz val="9"/>
            <color indexed="81"/>
            <rFont val="Tahoma"/>
            <family val="2"/>
          </rPr>
          <t>Compaq:</t>
        </r>
        <r>
          <rPr>
            <sz val="9"/>
            <color indexed="81"/>
            <rFont val="Tahoma"/>
            <family val="2"/>
          </rPr>
          <t xml:space="preserve">
</t>
        </r>
        <r>
          <rPr>
            <sz val="11"/>
            <color indexed="81"/>
            <rFont val="Tahoma"/>
            <family val="2"/>
          </rPr>
          <t>Please provide the total amount here.</t>
        </r>
      </text>
    </comment>
    <comment ref="B41" authorId="0">
      <text>
        <r>
          <rPr>
            <b/>
            <sz val="9"/>
            <color indexed="81"/>
            <rFont val="Tahoma"/>
            <family val="2"/>
          </rPr>
          <t>Compaq:</t>
        </r>
        <r>
          <rPr>
            <sz val="9"/>
            <color indexed="81"/>
            <rFont val="Tahoma"/>
            <family val="2"/>
          </rPr>
          <t xml:space="preserve">
</t>
        </r>
        <r>
          <rPr>
            <sz val="11"/>
            <color indexed="81"/>
            <rFont val="Tahoma"/>
            <family val="2"/>
          </rPr>
          <t>Please insert the relevant fields</t>
        </r>
      </text>
    </comment>
    <comment ref="B42" authorId="0">
      <text>
        <r>
          <rPr>
            <b/>
            <sz val="9"/>
            <color indexed="81"/>
            <rFont val="Tahoma"/>
            <family val="2"/>
          </rPr>
          <t>Compaq:</t>
        </r>
        <r>
          <rPr>
            <sz val="9"/>
            <color indexed="81"/>
            <rFont val="Tahoma"/>
            <family val="2"/>
          </rPr>
          <t xml:space="preserve">
</t>
        </r>
        <r>
          <rPr>
            <sz val="11"/>
            <color indexed="81"/>
            <rFont val="Tahoma"/>
            <family val="2"/>
          </rPr>
          <t>Please provide the total amount</t>
        </r>
      </text>
    </comment>
    <comment ref="B47" authorId="0">
      <text>
        <r>
          <rPr>
            <b/>
            <sz val="9"/>
            <color indexed="81"/>
            <rFont val="Tahoma"/>
            <family val="2"/>
          </rPr>
          <t>Compaq:</t>
        </r>
        <r>
          <rPr>
            <sz val="11"/>
            <color indexed="81"/>
            <rFont val="Tahoma"/>
            <family val="2"/>
          </rPr>
          <t xml:space="preserve">
please insert the relevant fields</t>
        </r>
      </text>
    </comment>
    <comment ref="B48" authorId="0">
      <text>
        <r>
          <rPr>
            <b/>
            <sz val="9"/>
            <color indexed="81"/>
            <rFont val="Tahoma"/>
            <family val="2"/>
          </rPr>
          <t>Compaq:</t>
        </r>
        <r>
          <rPr>
            <sz val="9"/>
            <color indexed="81"/>
            <rFont val="Tahoma"/>
            <family val="2"/>
          </rPr>
          <t xml:space="preserve">
Please give the total amount</t>
        </r>
      </text>
    </comment>
    <comment ref="B56" authorId="0">
      <text>
        <r>
          <rPr>
            <b/>
            <sz val="9"/>
            <color indexed="81"/>
            <rFont val="Tahoma"/>
            <family val="2"/>
          </rPr>
          <t>Compaq:</t>
        </r>
        <r>
          <rPr>
            <sz val="9"/>
            <color indexed="81"/>
            <rFont val="Tahoma"/>
            <family val="2"/>
          </rPr>
          <t xml:space="preserve">
Please give the total amount </t>
        </r>
      </text>
    </comment>
  </commentList>
</comments>
</file>

<file path=xl/sharedStrings.xml><?xml version="1.0" encoding="utf-8"?>
<sst xmlns="http://schemas.openxmlformats.org/spreadsheetml/2006/main" count="360" uniqueCount="306">
  <si>
    <t>ST</t>
  </si>
  <si>
    <t>SC</t>
  </si>
  <si>
    <t>OBCs</t>
  </si>
  <si>
    <t>Average additional foodgrains per family</t>
  </si>
  <si>
    <t>Number of Districts</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</si>
  <si>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</si>
  <si>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</si>
  <si>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</si>
  <si>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</si>
  <si>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</si>
  <si>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</si>
  <si>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</si>
  <si>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</si>
  <si>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</si>
  <si>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</si>
  <si>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</si>
  <si>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</si>
  <si>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</si>
  <si>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</si>
  <si>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</si>
  <si>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</si>
  <si>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</si>
  <si>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</si>
  <si>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</si>
  <si>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</si>
  <si>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</si>
  <si>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</si>
  <si>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</si>
  <si>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</si>
  <si>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</si>
  <si>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</si>
  <si>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</si>
  <si>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</si>
  <si>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</si>
  <si>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</si>
  <si>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</si>
  <si>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</si>
  <si>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</si>
  <si>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</si>
  <si>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</si>
  <si>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</si>
  <si>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</si>
  <si>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</si>
  <si>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</si>
  <si>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</si>
  <si>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</si>
  <si>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</si>
  <si>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</si>
  <si>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Number of SHG members who are part of Producer's/Collector's groups (Please don't double count members)</t>
  </si>
  <si>
    <t>Total agricultural land under Share cropping / lease by the Women Farmers covered under MKSP</t>
  </si>
  <si>
    <t>Social Capital Development</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</si>
  <si>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</si>
  <si>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</si>
  <si>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</si>
  <si>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</si>
  <si>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</si>
  <si>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</si>
  <si>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</si>
  <si>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</si>
  <si>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</si>
  <si>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</si>
  <si>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</si>
  <si>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</si>
  <si>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</si>
  <si>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</si>
  <si>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</si>
  <si>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</si>
  <si>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</si>
  <si>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</si>
  <si>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</si>
  <si>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</si>
  <si>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</si>
  <si>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</si>
  <si>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</si>
  <si>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</si>
  <si>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</si>
  <si>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</si>
  <si>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</si>
  <si>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</si>
  <si>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</si>
  <si>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</si>
  <si>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</si>
  <si>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</si>
  <si>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</si>
  <si>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</si>
  <si>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</si>
  <si>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</si>
  <si>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</si>
  <si>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</si>
  <si>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</si>
  <si>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</si>
  <si>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</si>
  <si>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</si>
  <si>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</si>
  <si>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</si>
  <si>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</si>
  <si>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</si>
  <si>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</si>
  <si>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</si>
  <si>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</si>
  <si>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</si>
  <si>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</si>
  <si>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</si>
  <si>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</si>
  <si>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</si>
  <si>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</si>
  <si>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</si>
  <si>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</si>
  <si>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</si>
  <si>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</si>
  <si>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</si>
  <si>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</si>
  <si>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</si>
  <si>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</si>
  <si>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Unutilized funds as % of total available funds- approved for the year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</si>
  <si>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</si>
  <si>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</si>
  <si>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</si>
  <si>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</si>
  <si>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</si>
  <si>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</si>
  <si>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</si>
  <si>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</si>
  <si>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</si>
  <si>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</si>
  <si>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</si>
  <si>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</si>
  <si>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</si>
  <si>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</si>
  <si>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</si>
  <si>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</si>
  <si>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</si>
  <si>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</si>
  <si>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</si>
  <si>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</si>
  <si>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 achievement of annual target</t>
  </si>
  <si>
    <t>% achievement of annual target AT=(C/Y)*100</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</si>
  <si>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</si>
  <si>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</si>
  <si>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</si>
  <si>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</si>
  <si>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</si>
  <si>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</si>
  <si>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</si>
  <si>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</si>
  <si>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</si>
  <si>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</si>
  <si>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</si>
  <si>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</si>
  <si>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</si>
  <si>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</si>
  <si>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</si>
  <si>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</si>
  <si>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</si>
  <si>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</si>
  <si>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</si>
  <si>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</si>
  <si>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</si>
  <si>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</si>
  <si>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</si>
  <si>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</si>
  <si>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</si>
  <si>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</si>
  <si>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</si>
  <si>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</si>
  <si>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</si>
  <si>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</si>
  <si>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</si>
  <si>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</si>
  <si>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</si>
  <si>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</si>
  <si>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</si>
  <si>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</si>
  <si>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</si>
  <si>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</si>
  <si>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</si>
  <si>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</si>
  <si>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</si>
  <si>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</si>
  <si>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</si>
  <si>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</si>
  <si>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</si>
  <si>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</si>
  <si>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</si>
  <si>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</si>
  <si>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</si>
  <si>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</si>
  <si>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</si>
  <si>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</si>
  <si>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</si>
  <si>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</si>
  <si>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</si>
  <si>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</si>
  <si>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</si>
  <si>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</si>
  <si>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</si>
  <si>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</si>
  <si>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</si>
  <si>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</si>
  <si>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</si>
  <si>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</si>
  <si>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</si>
  <si>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</si>
  <si>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</si>
  <si>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</si>
  <si>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</si>
  <si>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</si>
  <si>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</si>
  <si>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</si>
  <si>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</si>
  <si>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</si>
  <si>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</si>
  <si>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</si>
  <si>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</si>
  <si>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</si>
  <si>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</si>
  <si>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</si>
  <si>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</si>
  <si>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</si>
  <si>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State share</t>
  </si>
  <si>
    <t>Beneficiary contribution</t>
  </si>
  <si>
    <t>PIA contribution</t>
  </si>
  <si>
    <t>MADHYAM FOUNDATION</t>
  </si>
  <si>
    <r>
      <t>8</t>
    </r>
    <r>
      <rPr>
        <vertAlign val="superscript"/>
        <sz val="10"/>
        <color indexed="8"/>
        <rFont val="Georgia"/>
        <family val="1"/>
      </rPr>
      <t>th</t>
    </r>
    <r>
      <rPr>
        <sz val="10"/>
        <color indexed="8"/>
        <rFont val="Georgia"/>
        <family val="1"/>
      </rPr>
      <t xml:space="preserve"> March, 2013 </t>
    </r>
  </si>
  <si>
    <t>21879/57 (2004-2005)</t>
  </si>
  <si>
    <t>Hand Hoe</t>
  </si>
  <si>
    <t>Sickle</t>
  </si>
  <si>
    <t>Bank Interest</t>
  </si>
  <si>
    <t>Loan</t>
  </si>
  <si>
    <t>Total available funds- as per the budget approval for the given year (3 years)</t>
  </si>
  <si>
    <t>Review cum planning meeting CRP</t>
  </si>
  <si>
    <t xml:space="preserve">Facilitation and Mamangement of MIS </t>
  </si>
  <si>
    <t>Partners Review Meeting</t>
  </si>
  <si>
    <t xml:space="preserve">Audit fees </t>
  </si>
  <si>
    <t>"0" Energy Cool Chamber</t>
  </si>
  <si>
    <t>Crop output for the Women Farmers covered under MKSP (Please provide the average yield of each crop, in the manner mentioned below)</t>
  </si>
  <si>
    <t>Crop 3</t>
  </si>
  <si>
    <t>Crop 4</t>
  </si>
  <si>
    <t>Others…</t>
  </si>
  <si>
    <t>No. of women farmers involved in Kitchen garden activities</t>
  </si>
  <si>
    <t>Minority</t>
  </si>
  <si>
    <t>Others</t>
  </si>
  <si>
    <t>Tree 1</t>
  </si>
  <si>
    <t>Tree 2</t>
  </si>
  <si>
    <t>Tree 3</t>
  </si>
  <si>
    <t>Crop 2- Vegetables</t>
  </si>
  <si>
    <t>Crop 1- SRI- Paddy</t>
  </si>
  <si>
    <t>"  Empowering Women Vegetable Growers in Kalahandi, Malkangiri &amp; Khurda Districts of Odisha"</t>
  </si>
  <si>
    <t>Expenses Payble</t>
  </si>
  <si>
    <t>Total amount received till 31st March 2015</t>
  </si>
  <si>
    <t>Expenditure till 31st March 2015</t>
  </si>
  <si>
    <t>Closing Balance (as on 31st March 2015)</t>
  </si>
  <si>
    <t>Receipts in the current quarter (April-June 2015)</t>
  </si>
  <si>
    <t>Expenditure in the current quarter (April-June 2015)</t>
  </si>
  <si>
    <t>Closing Balance (as on 30th June 2015)</t>
  </si>
  <si>
    <t>Receipts in the current quarter (July-Sept 2015)</t>
  </si>
  <si>
    <t>Expenditure in the current quarter (July-Sept 2015)</t>
  </si>
  <si>
    <t>Closing Balance (as on 30th Sept 2015)</t>
  </si>
  <si>
    <t>WOMEN</t>
  </si>
  <si>
    <t>Opening Balance (as on 1st April 2015)</t>
  </si>
  <si>
    <t>Opening Balance (as on 1st July 2015)</t>
  </si>
  <si>
    <t>Opening Balance (as on 1st Oct,2015)</t>
  </si>
  <si>
    <t>Receipts in the current quarter (Oct-Dec,2015)</t>
  </si>
  <si>
    <t>Expenditure in the current quarter (Oct-Dec,2015)</t>
  </si>
  <si>
    <t>Closing Balance (as on 31st Dec,2015)</t>
  </si>
  <si>
    <r>
      <t>25</t>
    </r>
    <r>
      <rPr>
        <vertAlign val="superscript"/>
        <sz val="10"/>
        <color indexed="8"/>
        <rFont val="Georgia"/>
        <family val="1"/>
      </rPr>
      <t>th</t>
    </r>
    <r>
      <rPr>
        <sz val="10"/>
        <color indexed="8"/>
        <rFont val="Georgia"/>
        <family val="1"/>
      </rPr>
      <t xml:space="preserve"> October, 2013 (1st instalment )</t>
    </r>
  </si>
  <si>
    <t>Weeder</t>
  </si>
  <si>
    <t>Opening Balance (as on 1st Jan,2016)</t>
  </si>
  <si>
    <t>Receipts in the current quarter (Jan-March,16)</t>
  </si>
  <si>
    <t>Expenditure in the current quarter (Jan-March,16)</t>
  </si>
  <si>
    <t>Closing Balance (as on 31st Mar,2016)</t>
  </si>
  <si>
    <t>2nd Nov 2015 (2nd installment)</t>
  </si>
  <si>
    <t>Total target as per the Sanction Order (X)</t>
  </si>
  <si>
    <t>Opening Balance (as on 1st April,2016)</t>
  </si>
  <si>
    <t>Receipts in the current quarter (April-JUN,16)</t>
  </si>
  <si>
    <t>Expenditure in the current quarter (April-Jun,16)</t>
  </si>
  <si>
    <t>Closing Balance (as on 30th Jun,2016)</t>
  </si>
  <si>
    <t>Opening Balance (as on 1st  July 2016)</t>
  </si>
  <si>
    <t>Receipts in the current quarter (July-Sept 16)</t>
  </si>
  <si>
    <t>Closing Balance (as on 30th Sept ,2016)</t>
  </si>
  <si>
    <t>Plan for the given Financial Year (Y)(July,13- Dec,16)</t>
  </si>
  <si>
    <t>Cumulative achievement till last reporting quarter (A) june,16</t>
  </si>
  <si>
    <t>Expenditure in the current quarter (July-Sept 16)</t>
  </si>
  <si>
    <t>Total amount received till 31st March 2016</t>
  </si>
  <si>
    <t>Expenditure till 31st March 2016</t>
  </si>
  <si>
    <t>Closing Balance (as on 31st March 2016)</t>
  </si>
  <si>
    <t>Opening Balance (as on 1st  Oct,2016)</t>
  </si>
  <si>
    <t>Receipts in the current quarter (Oct-Dec 16)</t>
  </si>
  <si>
    <t>Expenditure in the current quarter (Oct-Dec, 16)</t>
  </si>
  <si>
    <t>Closing Balance (as on 31st Dec,2016)</t>
  </si>
  <si>
    <t>Financial summary for Review at the end of quarter ending December ,2016</t>
  </si>
  <si>
    <t>Total expenditure till the end of previous reporting quarter (As on 30.09.2016)</t>
  </si>
  <si>
    <t>Expenditure as % of total available funds- till the end of previous reporting period (As on Sep, 2016)</t>
  </si>
  <si>
    <t>Opening balance for the given reporting period (Oct,2016-Dec,2016)</t>
  </si>
  <si>
    <t>"Empowering Women Vegetable Growers in Kalahandi, Malkangiri &amp; Khurda Districts of Odisha"</t>
  </si>
  <si>
    <t>31st March 2017</t>
  </si>
  <si>
    <t>1st Jan2017</t>
  </si>
  <si>
    <t>Achievement in the current reporting quarter (B)January-March 2017</t>
  </si>
  <si>
    <t>Receipts in the current quarter (1st jan-31st March 2017 )</t>
  </si>
  <si>
    <t>Period : 1st Januray -31st March 2017</t>
  </si>
  <si>
    <t>Expenditure in the current quarter (Jan,17-March 2017</t>
  </si>
  <si>
    <t>Expenditure as % of opening balance for the quarter (Jan,17-March ,2017)</t>
  </si>
  <si>
    <t>Balance unutilized funds at the end of reporting quarter (Jan17-March , 17)</t>
  </si>
  <si>
    <t>Expenditure in the current quarter (jan17-March 2017)</t>
  </si>
  <si>
    <t>Closing Balance (as on 31st March ,2017)</t>
  </si>
  <si>
    <t>Opening Balance (as on 1st  Jan2017)</t>
  </si>
</sst>
</file>

<file path=xl/styles.xml><?xml version="1.0" encoding="utf-8"?>
<styleSheet xmlns="http://schemas.openxmlformats.org/spreadsheetml/2006/main">
  <numFmts count="5">
    <numFmt numFmtId="43" formatCode="_ * #,##0.00_ ;_ * \-#,##0.00_ ;_ * &quot;-&quot;??_ ;_ @_ "/>
    <numFmt numFmtId="164" formatCode="_(* #,##0.00_);_(* \(#,##0.00\);_(* &quot;-&quot;??_);_(@_)"/>
    <numFmt numFmtId="165" formatCode="_(* #,##0_);_(* \(#,##0\);_(* &quot;-&quot;??_);_(@_)"/>
    <numFmt numFmtId="166" formatCode="_(* #,##0.0_);_(* \(#,##0.0\);_(* &quot;-&quot;??_);_(@_)"/>
    <numFmt numFmtId="167" formatCode="0.0"/>
  </numFmts>
  <fonts count="5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color indexed="81"/>
      <name val="Tahoma"/>
      <family val="2"/>
    </font>
    <font>
      <b/>
      <sz val="9"/>
      <color indexed="81"/>
      <name val="Tahoma"/>
      <family val="2"/>
    </font>
    <font>
      <sz val="12"/>
      <color indexed="81"/>
      <name val="Tahoma"/>
      <family val="2"/>
    </font>
    <font>
      <sz val="11"/>
      <color indexed="8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b/>
      <sz val="10"/>
      <name val="Times New Roman"/>
      <family val="1"/>
    </font>
    <font>
      <b/>
      <sz val="10"/>
      <name val="Arial"/>
      <family val="2"/>
    </font>
    <font>
      <sz val="14"/>
      <name val="Times New Roman"/>
      <family val="1"/>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0"/>
      <color theme="1"/>
      <name val="Arial"/>
      <family val="2"/>
    </font>
    <font>
      <b/>
      <sz val="11"/>
      <color theme="1"/>
      <name val="Calibri"/>
      <family val="2"/>
      <scheme val="minor"/>
    </font>
    <font>
      <b/>
      <sz val="10"/>
      <color theme="1"/>
      <name val="Arial"/>
      <family val="2"/>
    </font>
    <font>
      <i/>
      <sz val="10"/>
      <name val="Arial"/>
      <family val="2"/>
    </font>
    <font>
      <sz val="10"/>
      <color rgb="FFFF0000"/>
      <name val="Arial"/>
      <family val="2"/>
    </font>
    <font>
      <u/>
      <sz val="14"/>
      <name val="Times New Roman"/>
      <family val="1"/>
    </font>
    <font>
      <b/>
      <u/>
      <sz val="10"/>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rgb="FFFFFF00"/>
        <bgColor indexed="64"/>
      </patternFill>
    </fill>
    <fill>
      <patternFill patternType="solid">
        <fgColor rgb="FFFFFF00"/>
        <bgColor theme="4" tint="0.79998168889431442"/>
      </patternFill>
    </fill>
    <fill>
      <patternFill patternType="solid">
        <fgColor rgb="FF92D05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4">
    <xf numFmtId="0" fontId="0" fillId="0" borderId="0" xfId="0"/>
    <xf numFmtId="9" fontId="19" fillId="0" borderId="10" xfId="41" applyFont="1" applyFill="1" applyBorder="1" applyAlignment="1" applyProtection="1">
      <alignment horizontal="right" vertical="center" wrapText="1"/>
      <protection locked="0"/>
    </xf>
    <xf numFmtId="9" fontId="21" fillId="0" borderId="10" xfId="41" applyFont="1" applyFill="1" applyBorder="1" applyAlignment="1" applyProtection="1">
      <alignment vertical="center" wrapText="1"/>
      <protection locked="0"/>
    </xf>
    <xf numFmtId="9" fontId="21" fillId="0" borderId="11" xfId="41" applyFont="1" applyFill="1" applyBorder="1" applyAlignment="1" applyProtection="1">
      <alignment horizontal="left" vertical="center" wrapText="1"/>
      <protection locked="0"/>
    </xf>
    <xf numFmtId="0" fontId="22" fillId="0" borderId="10" xfId="0" applyFont="1" applyFill="1" applyBorder="1" applyAlignment="1" applyProtection="1">
      <alignment vertical="center" wrapText="1"/>
    </xf>
    <xf numFmtId="0" fontId="21" fillId="0" borderId="10" xfId="0" applyFont="1" applyFill="1" applyBorder="1" applyAlignment="1">
      <alignment vertical="center" wrapText="1"/>
    </xf>
    <xf numFmtId="0" fontId="40" fillId="0" borderId="10" xfId="0" applyFont="1" applyFill="1" applyBorder="1" applyAlignment="1">
      <alignment horizontal="right" vertical="center" wrapText="1"/>
    </xf>
    <xf numFmtId="0" fontId="19" fillId="0" borderId="10" xfId="0" applyFont="1" applyFill="1" applyBorder="1" applyAlignment="1">
      <alignment horizontal="right" vertical="center" wrapText="1"/>
    </xf>
    <xf numFmtId="0" fontId="19" fillId="0" borderId="10" xfId="0" applyFont="1" applyFill="1" applyBorder="1" applyAlignment="1">
      <alignment horizontal="right" wrapText="1"/>
    </xf>
    <xf numFmtId="0" fontId="19" fillId="0" borderId="10" xfId="0" applyFont="1" applyFill="1" applyBorder="1" applyAlignment="1">
      <alignment vertical="center" wrapText="1"/>
    </xf>
    <xf numFmtId="0" fontId="22" fillId="0" borderId="10" xfId="0" applyFont="1" applyFill="1" applyBorder="1" applyAlignment="1">
      <alignment vertical="center" wrapText="1"/>
    </xf>
    <xf numFmtId="0" fontId="21" fillId="0" borderId="10" xfId="0" applyFont="1" applyFill="1" applyBorder="1" applyAlignment="1">
      <alignment wrapText="1"/>
    </xf>
    <xf numFmtId="0" fontId="19" fillId="0" borderId="11" xfId="0" applyFont="1" applyFill="1" applyBorder="1"/>
    <xf numFmtId="0" fontId="19" fillId="0" borderId="11" xfId="0" applyFont="1" applyFill="1" applyBorder="1" applyAlignment="1">
      <alignment horizontal="right" vertical="center" wrapText="1"/>
    </xf>
    <xf numFmtId="0" fontId="23" fillId="0" borderId="0" xfId="0" applyFont="1" applyFill="1"/>
    <xf numFmtId="0" fontId="19" fillId="0" borderId="0" xfId="0" applyFont="1" applyFill="1"/>
    <xf numFmtId="0" fontId="21" fillId="0" borderId="0" xfId="0" applyFont="1" applyFill="1"/>
    <xf numFmtId="0" fontId="19" fillId="0" borderId="0" xfId="0" applyFont="1" applyFill="1" applyBorder="1" applyAlignment="1">
      <alignment horizontal="center"/>
    </xf>
    <xf numFmtId="17" fontId="19" fillId="0" borderId="0" xfId="0" applyNumberFormat="1" applyFont="1" applyFill="1" applyBorder="1"/>
    <xf numFmtId="0" fontId="21" fillId="0" borderId="11" xfId="0" applyFont="1" applyFill="1" applyBorder="1" applyAlignment="1">
      <alignment wrapText="1"/>
    </xf>
    <xf numFmtId="0" fontId="19" fillId="0" borderId="11" xfId="0" applyFont="1" applyFill="1" applyBorder="1" applyAlignment="1">
      <alignment wrapText="1"/>
    </xf>
    <xf numFmtId="0" fontId="19" fillId="0" borderId="11" xfId="0" applyFont="1" applyFill="1" applyBorder="1" applyAlignment="1">
      <alignment horizontal="right" wrapText="1"/>
    </xf>
    <xf numFmtId="0" fontId="19" fillId="0" borderId="11" xfId="0" applyFont="1" applyFill="1" applyBorder="1" applyAlignment="1">
      <alignment horizontal="right"/>
    </xf>
    <xf numFmtId="0" fontId="24" fillId="0" borderId="11" xfId="0" applyFont="1" applyFill="1" applyBorder="1" applyAlignment="1">
      <alignment wrapText="1"/>
    </xf>
    <xf numFmtId="0" fontId="23" fillId="0" borderId="11" xfId="0" applyFont="1" applyFill="1" applyBorder="1"/>
    <xf numFmtId="0" fontId="22" fillId="25" borderId="11" xfId="38" applyFont="1" applyFill="1" applyBorder="1"/>
    <xf numFmtId="0" fontId="41" fillId="0" borderId="11" xfId="38" applyFont="1" applyFill="1" applyBorder="1" applyAlignment="1">
      <alignment wrapText="1"/>
    </xf>
    <xf numFmtId="0" fontId="42" fillId="25" borderId="11" xfId="38" applyFont="1" applyFill="1" applyBorder="1" applyAlignment="1">
      <alignment wrapText="1"/>
    </xf>
    <xf numFmtId="0" fontId="41" fillId="0" borderId="11" xfId="38" applyFont="1" applyBorder="1" applyAlignment="1">
      <alignment wrapText="1"/>
    </xf>
    <xf numFmtId="0" fontId="42" fillId="26" borderId="11" xfId="38" applyFont="1" applyFill="1" applyBorder="1" applyAlignment="1">
      <alignment wrapText="1"/>
    </xf>
    <xf numFmtId="0" fontId="43" fillId="27" borderId="11" xfId="38" applyFont="1" applyFill="1" applyBorder="1" applyAlignment="1">
      <alignment wrapText="1"/>
    </xf>
    <xf numFmtId="0" fontId="31" fillId="0" borderId="11" xfId="0" applyFont="1" applyBorder="1"/>
    <xf numFmtId="0" fontId="31" fillId="0" borderId="11" xfId="0" applyFont="1" applyBorder="1" applyAlignment="1">
      <alignment wrapText="1"/>
    </xf>
    <xf numFmtId="0" fontId="31" fillId="0" borderId="0" xfId="0" applyFont="1"/>
    <xf numFmtId="0" fontId="31" fillId="0" borderId="11" xfId="0" applyFont="1" applyFill="1" applyBorder="1" applyAlignment="1">
      <alignment vertical="center" wrapText="1"/>
    </xf>
    <xf numFmtId="0" fontId="31" fillId="0" borderId="11" xfId="0" applyFont="1" applyBorder="1" applyAlignment="1">
      <alignment horizontal="center"/>
    </xf>
    <xf numFmtId="0" fontId="34" fillId="0" borderId="11" xfId="0" applyFont="1" applyBorder="1"/>
    <xf numFmtId="0" fontId="34" fillId="0" borderId="11" xfId="0" applyFont="1" applyBorder="1" applyAlignment="1">
      <alignment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right"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left" wrapText="1"/>
    </xf>
    <xf numFmtId="0" fontId="31" fillId="0" borderId="11" xfId="0" applyFont="1" applyBorder="1" applyAlignment="1">
      <alignment horizontal="left" wrapText="1"/>
    </xf>
    <xf numFmtId="0" fontId="44" fillId="0" borderId="0" xfId="0" applyFont="1" applyAlignment="1">
      <alignment horizontal="left" vertical="center"/>
    </xf>
    <xf numFmtId="0" fontId="25" fillId="24" borderId="11" xfId="0" applyFont="1" applyFill="1" applyBorder="1" applyAlignment="1">
      <alignment vertical="top" wrapText="1"/>
    </xf>
    <xf numFmtId="0" fontId="25" fillId="25" borderId="11" xfId="0" applyFont="1" applyFill="1" applyBorder="1" applyAlignment="1">
      <alignment vertical="top" wrapText="1"/>
    </xf>
    <xf numFmtId="165" fontId="26" fillId="25" borderId="11" xfId="28" applyNumberFormat="1" applyFont="1" applyFill="1" applyBorder="1" applyAlignment="1">
      <alignment vertical="top" wrapText="1"/>
    </xf>
    <xf numFmtId="165" fontId="26" fillId="28" borderId="11" xfId="28" applyNumberFormat="1" applyFont="1" applyFill="1" applyBorder="1" applyAlignment="1">
      <alignment vertical="top" wrapText="1"/>
    </xf>
    <xf numFmtId="165" fontId="26" fillId="29" borderId="11" xfId="28" applyNumberFormat="1" applyFont="1" applyFill="1" applyBorder="1" applyAlignment="1">
      <alignment vertical="top" wrapText="1"/>
    </xf>
    <xf numFmtId="0" fontId="21" fillId="29" borderId="11" xfId="0" applyFont="1" applyFill="1" applyBorder="1" applyAlignment="1">
      <alignment vertical="top" wrapText="1"/>
    </xf>
    <xf numFmtId="0" fontId="45" fillId="0" borderId="11" xfId="0" applyFont="1" applyBorder="1" applyAlignment="1">
      <alignment vertical="top"/>
    </xf>
    <xf numFmtId="0" fontId="45" fillId="0" borderId="11" xfId="0" applyFont="1" applyBorder="1"/>
    <xf numFmtId="164" fontId="45" fillId="0" borderId="11" xfId="28" applyFont="1" applyBorder="1"/>
    <xf numFmtId="164" fontId="45" fillId="0" borderId="11" xfId="0" applyNumberFormat="1" applyFont="1" applyBorder="1"/>
    <xf numFmtId="164" fontId="1" fillId="0" borderId="0" xfId="28" applyFont="1"/>
    <xf numFmtId="0" fontId="0" fillId="0" borderId="11" xfId="0" applyFill="1" applyBorder="1" applyAlignment="1" applyProtection="1">
      <alignment wrapText="1"/>
      <protection locked="0"/>
    </xf>
    <xf numFmtId="0" fontId="46" fillId="0" borderId="11" xfId="0" applyFont="1" applyFill="1" applyBorder="1" applyAlignment="1">
      <alignment wrapText="1"/>
    </xf>
    <xf numFmtId="0" fontId="19" fillId="30" borderId="11" xfId="0" applyFont="1" applyFill="1" applyBorder="1"/>
    <xf numFmtId="164" fontId="0" fillId="0" borderId="0" xfId="0" applyNumberFormat="1"/>
    <xf numFmtId="0" fontId="19" fillId="0" borderId="11" xfId="38" applyFont="1" applyFill="1" applyBorder="1" applyAlignment="1">
      <alignment horizontal="center" vertical="center" wrapText="1"/>
    </xf>
    <xf numFmtId="0" fontId="47" fillId="0" borderId="11" xfId="0" applyFont="1" applyBorder="1"/>
    <xf numFmtId="164" fontId="47" fillId="0" borderId="11" xfId="28" applyFont="1" applyBorder="1"/>
    <xf numFmtId="0" fontId="21" fillId="30" borderId="10" xfId="0" applyFont="1" applyFill="1" applyBorder="1" applyAlignment="1">
      <alignment vertical="center" wrapText="1"/>
    </xf>
    <xf numFmtId="0" fontId="23" fillId="30" borderId="11" xfId="0" applyFont="1" applyFill="1" applyBorder="1"/>
    <xf numFmtId="0" fontId="19" fillId="30" borderId="10" xfId="0" applyFont="1" applyFill="1" applyBorder="1" applyAlignment="1">
      <alignment horizontal="right" vertical="center" wrapText="1"/>
    </xf>
    <xf numFmtId="0" fontId="19" fillId="0" borderId="12" xfId="0" applyFont="1" applyFill="1" applyBorder="1" applyAlignment="1"/>
    <xf numFmtId="0" fontId="0" fillId="0" borderId="13" xfId="0" applyBorder="1" applyAlignment="1"/>
    <xf numFmtId="0" fontId="0" fillId="0" borderId="14" xfId="0" applyBorder="1" applyAlignment="1"/>
    <xf numFmtId="14" fontId="19" fillId="0" borderId="15" xfId="0" applyNumberFormat="1" applyFont="1" applyFill="1" applyBorder="1"/>
    <xf numFmtId="167" fontId="23" fillId="30" borderId="11" xfId="0" applyNumberFormat="1" applyFont="1" applyFill="1" applyBorder="1"/>
    <xf numFmtId="0" fontId="1" fillId="0" borderId="0" xfId="0" applyFont="1"/>
    <xf numFmtId="164" fontId="1" fillId="0" borderId="11" xfId="28" applyFont="1" applyBorder="1"/>
    <xf numFmtId="1" fontId="0" fillId="0" borderId="0" xfId="0" applyNumberFormat="1"/>
    <xf numFmtId="0" fontId="25" fillId="24" borderId="11" xfId="0" applyFont="1" applyFill="1" applyBorder="1" applyAlignment="1">
      <alignment vertical="top"/>
    </xf>
    <xf numFmtId="164" fontId="1" fillId="0" borderId="11" xfId="0" applyNumberFormat="1" applyFont="1" applyBorder="1"/>
    <xf numFmtId="164" fontId="49" fillId="0" borderId="0" xfId="0" applyNumberFormat="1" applyFont="1"/>
    <xf numFmtId="1" fontId="38" fillId="30" borderId="0" xfId="0" applyNumberFormat="1" applyFont="1" applyFill="1"/>
    <xf numFmtId="0" fontId="45" fillId="32" borderId="11" xfId="0" applyFont="1" applyFill="1" applyBorder="1" applyAlignment="1">
      <alignment vertical="top" wrapText="1"/>
    </xf>
    <xf numFmtId="0" fontId="45" fillId="33" borderId="11" xfId="0" applyFont="1" applyFill="1" applyBorder="1" applyAlignment="1">
      <alignment vertical="top" wrapText="1"/>
    </xf>
    <xf numFmtId="0" fontId="45" fillId="34" borderId="11" xfId="0" applyFont="1" applyFill="1" applyBorder="1" applyAlignment="1">
      <alignment vertical="top" wrapText="1"/>
    </xf>
    <xf numFmtId="0" fontId="45" fillId="35" borderId="11" xfId="0" applyFont="1" applyFill="1" applyBorder="1" applyAlignment="1">
      <alignment vertical="top" wrapText="1"/>
    </xf>
    <xf numFmtId="0" fontId="45" fillId="36" borderId="11" xfId="0" applyFont="1" applyFill="1" applyBorder="1" applyAlignment="1">
      <alignment vertical="top" wrapText="1"/>
    </xf>
    <xf numFmtId="0" fontId="45" fillId="37" borderId="11" xfId="0" applyFont="1" applyFill="1" applyBorder="1" applyAlignment="1">
      <alignment vertical="top" wrapText="1"/>
    </xf>
    <xf numFmtId="0" fontId="45" fillId="38" borderId="11" xfId="0" applyFont="1" applyFill="1" applyBorder="1" applyAlignment="1">
      <alignment vertical="top" wrapText="1"/>
    </xf>
    <xf numFmtId="0" fontId="1" fillId="37" borderId="11" xfId="0" applyFont="1" applyFill="1" applyBorder="1" applyAlignment="1">
      <alignment vertical="top" wrapText="1"/>
    </xf>
    <xf numFmtId="0" fontId="1" fillId="36" borderId="11" xfId="0" applyFont="1" applyFill="1" applyBorder="1" applyAlignment="1">
      <alignment vertical="top" wrapText="1"/>
    </xf>
    <xf numFmtId="164" fontId="0" fillId="0" borderId="11" xfId="28" applyFont="1" applyBorder="1"/>
    <xf numFmtId="164" fontId="1" fillId="0" borderId="11" xfId="28" applyFont="1" applyFill="1" applyBorder="1"/>
    <xf numFmtId="0" fontId="1" fillId="0" borderId="0" xfId="0" applyFont="1" applyFill="1"/>
    <xf numFmtId="164" fontId="1" fillId="0" borderId="0" xfId="0" applyNumberFormat="1" applyFont="1"/>
    <xf numFmtId="165" fontId="45" fillId="0" borderId="11" xfId="28" applyNumberFormat="1" applyFont="1" applyBorder="1"/>
    <xf numFmtId="164" fontId="38" fillId="0" borderId="11" xfId="28" applyFont="1" applyBorder="1"/>
    <xf numFmtId="0" fontId="1" fillId="32" borderId="11" xfId="0" applyFont="1" applyFill="1" applyBorder="1" applyAlignment="1">
      <alignment vertical="top" wrapText="1"/>
    </xf>
    <xf numFmtId="164" fontId="49" fillId="0" borderId="0" xfId="0" applyNumberFormat="1" applyFont="1" applyBorder="1"/>
    <xf numFmtId="164" fontId="49" fillId="0" borderId="0" xfId="0" applyNumberFormat="1" applyFont="1" applyFill="1" applyBorder="1"/>
    <xf numFmtId="0" fontId="1" fillId="0" borderId="0" xfId="0" applyFont="1" applyFill="1" applyBorder="1"/>
    <xf numFmtId="0" fontId="38" fillId="0" borderId="11" xfId="0" applyFont="1" applyBorder="1"/>
    <xf numFmtId="0" fontId="39" fillId="0" borderId="0" xfId="0" applyFont="1" applyFill="1" applyBorder="1" applyAlignment="1">
      <alignment horizontal="center"/>
    </xf>
    <xf numFmtId="0" fontId="47" fillId="0" borderId="0" xfId="0" applyFont="1" applyBorder="1" applyAlignment="1">
      <alignment horizontal="center"/>
    </xf>
    <xf numFmtId="0" fontId="0" fillId="32" borderId="0" xfId="0" applyFill="1"/>
    <xf numFmtId="164" fontId="38" fillId="25" borderId="11" xfId="28" applyFont="1" applyFill="1" applyBorder="1"/>
    <xf numFmtId="164" fontId="0" fillId="0" borderId="11" xfId="28" applyFont="1" applyBorder="1" applyAlignment="1">
      <alignment horizontal="right"/>
    </xf>
    <xf numFmtId="164" fontId="38" fillId="25" borderId="11" xfId="28" applyFont="1" applyFill="1" applyBorder="1" applyAlignment="1">
      <alignment horizontal="right"/>
    </xf>
    <xf numFmtId="164" fontId="48" fillId="0" borderId="11" xfId="28" applyFont="1" applyBorder="1"/>
    <xf numFmtId="164" fontId="38" fillId="27" borderId="11" xfId="28" applyFont="1" applyFill="1" applyBorder="1" applyAlignment="1">
      <alignment horizontal="right"/>
    </xf>
    <xf numFmtId="164" fontId="38" fillId="27" borderId="11" xfId="28" applyFont="1" applyFill="1" applyBorder="1"/>
    <xf numFmtId="0" fontId="0" fillId="0" borderId="0" xfId="0" applyBorder="1"/>
    <xf numFmtId="166" fontId="19" fillId="0" borderId="11" xfId="28" applyNumberFormat="1" applyFont="1" applyFill="1" applyBorder="1" applyAlignment="1">
      <alignment horizontal="right" vertical="center"/>
    </xf>
    <xf numFmtId="0" fontId="19" fillId="0" borderId="11" xfId="38" applyFont="1" applyFill="1" applyBorder="1" applyAlignment="1">
      <alignment horizontal="right" vertical="center" wrapText="1"/>
    </xf>
    <xf numFmtId="0" fontId="21" fillId="0" borderId="11" xfId="38" applyFont="1" applyFill="1" applyBorder="1" applyAlignment="1">
      <alignment horizontal="left" vertical="center" wrapText="1"/>
    </xf>
    <xf numFmtId="1" fontId="21" fillId="0" borderId="11" xfId="38" applyNumberFormat="1" applyFont="1" applyFill="1" applyBorder="1" applyAlignment="1">
      <alignment horizontal="left" vertical="center" wrapText="1"/>
    </xf>
    <xf numFmtId="164" fontId="19" fillId="0" borderId="11" xfId="28" applyNumberFormat="1" applyFont="1" applyFill="1" applyBorder="1" applyAlignment="1">
      <alignment horizontal="right" vertical="center"/>
    </xf>
    <xf numFmtId="166" fontId="19" fillId="0" borderId="11" xfId="28" applyNumberFormat="1" applyFont="1" applyFill="1" applyBorder="1" applyAlignment="1"/>
    <xf numFmtId="167" fontId="19" fillId="0" borderId="11" xfId="38" applyNumberFormat="1" applyFont="1" applyFill="1" applyBorder="1" applyAlignment="1">
      <alignment vertical="center"/>
    </xf>
    <xf numFmtId="166" fontId="19" fillId="0" borderId="11" xfId="28" applyNumberFormat="1" applyFont="1" applyFill="1" applyBorder="1" applyAlignment="1">
      <alignment vertical="center"/>
    </xf>
    <xf numFmtId="0" fontId="19" fillId="0" borderId="11" xfId="38" applyFont="1" applyFill="1" applyBorder="1" applyAlignment="1">
      <alignment vertical="center" wrapText="1"/>
    </xf>
    <xf numFmtId="43" fontId="1" fillId="0" borderId="0" xfId="0" applyNumberFormat="1" applyFont="1"/>
    <xf numFmtId="43" fontId="0" fillId="0" borderId="0" xfId="0" applyNumberFormat="1"/>
    <xf numFmtId="164" fontId="0" fillId="0" borderId="11" xfId="28" applyFont="1" applyFill="1" applyBorder="1"/>
    <xf numFmtId="0" fontId="21" fillId="0" borderId="0" xfId="0" applyFont="1" applyFill="1" applyBorder="1" applyAlignment="1">
      <alignment horizontal="center"/>
    </xf>
    <xf numFmtId="0" fontId="50" fillId="0" borderId="0" xfId="0" applyFont="1" applyFill="1" applyBorder="1" applyAlignment="1">
      <alignment horizontal="center"/>
    </xf>
    <xf numFmtId="0" fontId="51" fillId="0" borderId="0" xfId="0" applyFont="1" applyBorder="1" applyAlignment="1">
      <alignment horizontal="center"/>
    </xf>
    <xf numFmtId="0" fontId="32" fillId="0" borderId="10" xfId="0" applyFont="1" applyFill="1" applyBorder="1" applyAlignment="1">
      <alignment horizontal="center" wrapText="1"/>
    </xf>
    <xf numFmtId="0" fontId="32" fillId="0" borderId="17" xfId="0" applyFont="1" applyFill="1" applyBorder="1" applyAlignment="1">
      <alignment horizontal="center" wrapText="1"/>
    </xf>
    <xf numFmtId="0" fontId="33" fillId="0" borderId="10" xfId="0" applyFont="1" applyFill="1" applyBorder="1" applyAlignment="1">
      <alignment horizontal="center" wrapText="1"/>
    </xf>
    <xf numFmtId="0" fontId="33" fillId="0" borderId="16" xfId="0" applyFont="1" applyFill="1" applyBorder="1" applyAlignment="1">
      <alignment horizontal="center" wrapText="1"/>
    </xf>
    <xf numFmtId="0" fontId="33" fillId="0" borderId="17" xfId="0" applyFont="1" applyFill="1" applyBorder="1" applyAlignment="1">
      <alignment horizont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0" xfId="0" applyFont="1" applyFill="1" applyBorder="1" applyAlignment="1">
      <alignment horizontal="center"/>
    </xf>
    <xf numFmtId="0" fontId="50" fillId="0" borderId="0" xfId="0" applyFont="1" applyFill="1" applyBorder="1" applyAlignment="1">
      <alignment horizontal="center"/>
    </xf>
    <xf numFmtId="0" fontId="51" fillId="0" borderId="0" xfId="0" applyFont="1" applyBorder="1" applyAlignment="1">
      <alignment horizontal="center"/>
    </xf>
    <xf numFmtId="0" fontId="21" fillId="0" borderId="0" xfId="0" applyFont="1" applyFill="1" applyBorder="1" applyAlignment="1">
      <alignment horizontal="left"/>
    </xf>
    <xf numFmtId="0" fontId="39" fillId="0" borderId="0" xfId="0" applyFont="1" applyFill="1" applyBorder="1" applyAlignment="1">
      <alignment horizontal="left"/>
    </xf>
    <xf numFmtId="0" fontId="37" fillId="31" borderId="11" xfId="0" applyFont="1" applyFill="1" applyBorder="1" applyAlignment="1">
      <alignment horizontal="center" vertical="center" wrapText="1"/>
    </xf>
    <xf numFmtId="0" fontId="37" fillId="31" borderId="11" xfId="38" applyFont="1" applyFill="1" applyBorder="1" applyAlignment="1">
      <alignment horizontal="center" vertical="center" wrapText="1"/>
    </xf>
    <xf numFmtId="0" fontId="1" fillId="39" borderId="11" xfId="0" applyFont="1" applyFill="1" applyBorder="1" applyAlignment="1">
      <alignment vertical="top" wrapText="1"/>
    </xf>
    <xf numFmtId="0" fontId="45" fillId="39" borderId="11" xfId="0" applyFont="1" applyFill="1" applyBorder="1" applyAlignment="1">
      <alignmen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196551</xdr:colOff>
      <xdr:row>0</xdr:row>
      <xdr:rowOff>85725</xdr:rowOff>
    </xdr:from>
    <xdr:ext cx="7128174" cy="730752"/>
    <xdr:sp macro="" textlink="">
      <xdr:nvSpPr>
        <xdr:cNvPr id="2" name="Rectangle 1"/>
        <xdr:cNvSpPr/>
      </xdr:nvSpPr>
      <xdr:spPr>
        <a:xfrm>
          <a:off x="196551" y="85725"/>
          <a:ext cx="7128174" cy="730752"/>
        </a:xfrm>
        <a:prstGeom prst="rect">
          <a:avLst/>
        </a:prstGeom>
        <a:noFill/>
      </xdr:spPr>
      <xdr:txBody>
        <a:bodyPr wrap="none" lIns="91440" tIns="45720" rIns="91440" bIns="45720">
          <a:noAutofit/>
        </a:bodyPr>
        <a:lstStyle/>
        <a:p>
          <a:pPr algn="ctr"/>
          <a:r>
            <a:rPr lang="en-US"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Summary sheet: Physical Progress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chi%20DocumentsShare/madhyam%20adm%20section/MKSP%20Proposal%20&amp;%20Budget%20Final/MKSP-Madhyam%2010%20PNGO%202nd%20july%20-13/MKSP-10%20Parners%202nd%20july%20-13/Madhyam%20Foundation%20,Budget(Revis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sheetName val="Training Schedule"/>
      <sheetName val="work sheet "/>
    </sheetNames>
    <sheetDataSet>
      <sheetData sheetId="0" refreshError="1">
        <row r="41">
          <cell r="B41" t="str">
            <v>Annual district level interface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108"/>
  <sheetViews>
    <sheetView tabSelected="1" zoomScale="80" zoomScaleSheetLayoutView="80" workbookViewId="0">
      <pane ySplit="11" topLeftCell="A117" activePane="bottomLeft" state="frozen"/>
      <selection pane="bottomLeft" activeCell="K78" sqref="K78"/>
    </sheetView>
  </sheetViews>
  <sheetFormatPr defaultRowHeight="12.75"/>
  <cols>
    <col min="1" max="1" width="10.140625" style="14" customWidth="1"/>
    <col min="2" max="2" width="53" style="14" customWidth="1"/>
    <col min="3" max="3" width="14.28515625" style="14" customWidth="1"/>
    <col min="4" max="4" width="14" style="14" customWidth="1"/>
    <col min="5" max="5" width="18.28515625" style="14" customWidth="1"/>
    <col min="6" max="6" width="18" style="14" customWidth="1"/>
    <col min="7" max="7" width="19.85546875" style="14" customWidth="1"/>
    <col min="8" max="8" width="16.140625" style="14" customWidth="1"/>
    <col min="9" max="9" width="18.5703125" style="14" customWidth="1"/>
    <col min="10" max="10" width="18.28515625" style="14" customWidth="1"/>
    <col min="11" max="11" width="13.5703125" style="14" customWidth="1"/>
    <col min="12" max="13" width="12.7109375" style="14" customWidth="1"/>
    <col min="14" max="14" width="20.28515625" style="14" customWidth="1"/>
    <col min="15" max="15" width="14.28515625" style="14" customWidth="1"/>
    <col min="16" max="16384" width="9.140625" style="14"/>
  </cols>
  <sheetData>
    <row r="1" spans="1:14" ht="13.5" thickBot="1"/>
    <row r="2" spans="1:14" ht="16.5" thickBot="1">
      <c r="A2" s="15"/>
      <c r="B2" s="16" t="s">
        <v>10</v>
      </c>
      <c r="C2" s="132" t="s">
        <v>222</v>
      </c>
      <c r="D2" s="133"/>
      <c r="E2" s="133"/>
      <c r="F2" s="133"/>
      <c r="G2" s="133"/>
      <c r="H2" s="133"/>
      <c r="I2" s="133"/>
      <c r="J2" s="134"/>
      <c r="K2" s="17"/>
      <c r="L2" s="15"/>
      <c r="M2" s="15"/>
      <c r="N2" s="15"/>
    </row>
    <row r="3" spans="1:14" ht="16.5" thickBot="1">
      <c r="A3" s="15"/>
      <c r="B3" s="16" t="s">
        <v>39</v>
      </c>
      <c r="C3" s="127" t="s">
        <v>224</v>
      </c>
      <c r="D3" s="128"/>
      <c r="E3" s="128"/>
      <c r="F3" s="128"/>
      <c r="G3" s="128"/>
      <c r="H3" s="128"/>
      <c r="I3" s="128"/>
      <c r="J3" s="128"/>
      <c r="K3" s="17"/>
      <c r="L3" s="15"/>
      <c r="M3" s="15"/>
      <c r="N3" s="15"/>
    </row>
    <row r="4" spans="1:14" ht="16.5" thickBot="1">
      <c r="A4" s="15"/>
      <c r="B4" s="16" t="s">
        <v>11</v>
      </c>
      <c r="C4" s="65" t="s">
        <v>247</v>
      </c>
      <c r="D4" s="66"/>
      <c r="E4" s="66"/>
      <c r="F4" s="66"/>
      <c r="G4" s="66"/>
      <c r="H4" s="66"/>
      <c r="I4" s="66"/>
      <c r="J4" s="66"/>
      <c r="K4" s="66"/>
      <c r="L4" s="66"/>
      <c r="M4" s="66"/>
      <c r="N4" s="67"/>
    </row>
    <row r="5" spans="1:14" ht="15.75">
      <c r="A5" s="15"/>
      <c r="B5" s="16" t="s">
        <v>51</v>
      </c>
      <c r="C5" s="43" t="s">
        <v>223</v>
      </c>
      <c r="D5" s="17"/>
      <c r="E5" s="17"/>
      <c r="F5" s="17"/>
      <c r="G5" s="17"/>
      <c r="H5" s="17"/>
      <c r="I5" s="17"/>
      <c r="J5" s="17"/>
      <c r="K5" s="17"/>
      <c r="L5" s="17"/>
      <c r="M5" s="17"/>
      <c r="N5" s="17"/>
    </row>
    <row r="6" spans="1:14" ht="15.75">
      <c r="A6" s="15"/>
      <c r="B6" s="16" t="s">
        <v>33</v>
      </c>
      <c r="C6" s="43" t="s">
        <v>265</v>
      </c>
      <c r="D6" s="17"/>
      <c r="E6" s="17"/>
      <c r="F6" s="17" t="s">
        <v>271</v>
      </c>
      <c r="G6" s="17"/>
      <c r="H6" s="17"/>
      <c r="I6" s="17"/>
      <c r="J6" s="17"/>
      <c r="K6" s="17"/>
      <c r="L6" s="17"/>
      <c r="M6" s="17"/>
      <c r="N6" s="17"/>
    </row>
    <row r="7" spans="1:14" ht="15.75">
      <c r="A7" s="15"/>
      <c r="B7" s="16" t="s">
        <v>52</v>
      </c>
      <c r="C7" s="15" t="s">
        <v>12</v>
      </c>
      <c r="D7" s="15"/>
      <c r="E7" s="68" t="s">
        <v>295</v>
      </c>
      <c r="F7" s="18"/>
      <c r="G7" s="15" t="s">
        <v>13</v>
      </c>
      <c r="H7" s="15"/>
      <c r="I7" s="68" t="s">
        <v>296</v>
      </c>
    </row>
    <row r="8" spans="1:14" ht="15.75">
      <c r="A8" s="15"/>
      <c r="B8" s="15"/>
      <c r="C8" s="15"/>
      <c r="D8" s="15"/>
      <c r="E8" s="15"/>
      <c r="F8" s="15"/>
      <c r="G8" s="15"/>
      <c r="H8" s="15"/>
      <c r="I8" s="15"/>
      <c r="J8" s="15"/>
      <c r="K8" s="15"/>
      <c r="L8" s="15"/>
      <c r="M8" s="15"/>
      <c r="N8" s="15"/>
    </row>
    <row r="9" spans="1:14" ht="14.25" customHeight="1">
      <c r="A9" s="15"/>
      <c r="B9" s="15"/>
      <c r="C9" s="15"/>
      <c r="D9" s="15"/>
      <c r="E9" s="15"/>
      <c r="F9" s="15"/>
      <c r="G9" s="15"/>
      <c r="H9" s="15"/>
      <c r="I9" s="15"/>
      <c r="J9" s="15"/>
      <c r="K9" s="15"/>
      <c r="L9" s="15"/>
      <c r="M9" s="15"/>
      <c r="N9" s="15"/>
    </row>
    <row r="10" spans="1:14" ht="15.75" hidden="1" customHeight="1">
      <c r="A10" s="15"/>
      <c r="B10" s="15"/>
      <c r="C10" s="15"/>
      <c r="D10" s="15"/>
      <c r="E10" s="15"/>
      <c r="F10" s="15"/>
      <c r="G10" s="15"/>
      <c r="H10" s="15"/>
      <c r="I10" s="15"/>
      <c r="J10" s="15"/>
      <c r="K10" s="15"/>
      <c r="L10" s="15"/>
      <c r="M10" s="15"/>
      <c r="N10" s="15"/>
    </row>
    <row r="11" spans="1:14" s="15" customFormat="1" ht="68.25" customHeight="1">
      <c r="A11" s="73"/>
      <c r="B11" s="73" t="s">
        <v>9</v>
      </c>
      <c r="C11" s="44" t="s">
        <v>66</v>
      </c>
      <c r="D11" s="45" t="s">
        <v>272</v>
      </c>
      <c r="E11" s="46" t="s">
        <v>280</v>
      </c>
      <c r="F11" s="46" t="s">
        <v>281</v>
      </c>
      <c r="G11" s="47" t="s">
        <v>297</v>
      </c>
      <c r="H11" s="47" t="s">
        <v>138</v>
      </c>
      <c r="I11" s="48" t="s">
        <v>136</v>
      </c>
      <c r="J11" s="49" t="s">
        <v>137</v>
      </c>
    </row>
    <row r="12" spans="1:14" ht="20.25" customHeight="1">
      <c r="A12" s="124" t="s">
        <v>15</v>
      </c>
      <c r="B12" s="125"/>
      <c r="C12" s="125"/>
      <c r="D12" s="125"/>
      <c r="E12" s="125"/>
      <c r="F12" s="125"/>
      <c r="G12" s="125"/>
      <c r="H12" s="125"/>
      <c r="I12" s="125"/>
      <c r="J12" s="126"/>
    </row>
    <row r="13" spans="1:14" ht="31.5">
      <c r="A13" s="20">
        <v>1.1000000000000001</v>
      </c>
      <c r="B13" s="5" t="s">
        <v>150</v>
      </c>
      <c r="C13" s="12" t="s">
        <v>14</v>
      </c>
      <c r="D13" s="12"/>
      <c r="E13" s="12"/>
      <c r="F13" s="12"/>
      <c r="G13" s="12"/>
      <c r="H13" s="12">
        <f t="shared" ref="H13:H22" si="0">F13+G13</f>
        <v>0</v>
      </c>
      <c r="I13" s="12" t="e">
        <f t="shared" ref="I13:I75" si="1">(H13/E13)*100</f>
        <v>#DIV/0!</v>
      </c>
      <c r="J13" s="24" t="e">
        <f t="shared" ref="J13:J75" si="2">(H13/D13)*100</f>
        <v>#DIV/0!</v>
      </c>
    </row>
    <row r="14" spans="1:14" ht="15.75">
      <c r="A14" s="21" t="s">
        <v>16</v>
      </c>
      <c r="B14" s="7" t="s">
        <v>5</v>
      </c>
      <c r="C14" s="12"/>
      <c r="D14" s="12">
        <v>169</v>
      </c>
      <c r="E14" s="12">
        <v>169</v>
      </c>
      <c r="F14" s="12">
        <v>164</v>
      </c>
      <c r="G14" s="12">
        <v>0</v>
      </c>
      <c r="H14" s="12">
        <f t="shared" si="0"/>
        <v>164</v>
      </c>
      <c r="I14" s="12">
        <f t="shared" si="1"/>
        <v>97.041420118343197</v>
      </c>
      <c r="J14" s="24">
        <f t="shared" si="2"/>
        <v>97.041420118343197</v>
      </c>
    </row>
    <row r="15" spans="1:14" ht="15.75">
      <c r="A15" s="21" t="s">
        <v>17</v>
      </c>
      <c r="B15" s="7" t="s">
        <v>35</v>
      </c>
      <c r="C15" s="12"/>
      <c r="D15" s="12">
        <v>35</v>
      </c>
      <c r="E15" s="12">
        <v>35</v>
      </c>
      <c r="F15" s="12">
        <v>35</v>
      </c>
      <c r="G15" s="12">
        <v>0</v>
      </c>
      <c r="H15" s="12">
        <f t="shared" si="0"/>
        <v>35</v>
      </c>
      <c r="I15" s="12">
        <f t="shared" si="1"/>
        <v>100</v>
      </c>
      <c r="J15" s="24">
        <f t="shared" si="2"/>
        <v>100</v>
      </c>
    </row>
    <row r="16" spans="1:14" ht="15.75">
      <c r="A16" s="21" t="s">
        <v>18</v>
      </c>
      <c r="B16" s="8" t="s">
        <v>34</v>
      </c>
      <c r="C16" s="12"/>
      <c r="D16" s="12">
        <v>9</v>
      </c>
      <c r="E16" s="12">
        <v>9</v>
      </c>
      <c r="F16" s="12">
        <v>9</v>
      </c>
      <c r="G16" s="12">
        <v>0</v>
      </c>
      <c r="H16" s="12">
        <f t="shared" si="0"/>
        <v>9</v>
      </c>
      <c r="I16" s="12">
        <f t="shared" si="1"/>
        <v>100</v>
      </c>
      <c r="J16" s="24">
        <f t="shared" si="2"/>
        <v>100</v>
      </c>
    </row>
    <row r="17" spans="1:10" ht="15.75">
      <c r="A17" s="21" t="s">
        <v>19</v>
      </c>
      <c r="B17" s="8" t="s">
        <v>4</v>
      </c>
      <c r="C17" s="12"/>
      <c r="D17" s="12">
        <v>3</v>
      </c>
      <c r="E17" s="12">
        <v>3</v>
      </c>
      <c r="F17" s="12">
        <v>3</v>
      </c>
      <c r="G17" s="12">
        <v>0</v>
      </c>
      <c r="H17" s="12">
        <f t="shared" si="0"/>
        <v>3</v>
      </c>
      <c r="I17" s="12">
        <f t="shared" si="1"/>
        <v>100</v>
      </c>
      <c r="J17" s="24">
        <f t="shared" si="2"/>
        <v>100</v>
      </c>
    </row>
    <row r="18" spans="1:10" ht="15.75" customHeight="1">
      <c r="A18" s="20">
        <v>1.2</v>
      </c>
      <c r="B18" s="5" t="s">
        <v>119</v>
      </c>
      <c r="C18" s="12" t="s">
        <v>14</v>
      </c>
      <c r="D18" s="12">
        <v>6000</v>
      </c>
      <c r="E18" s="12">
        <v>6000</v>
      </c>
      <c r="F18" s="12">
        <v>6031</v>
      </c>
      <c r="G18" s="12">
        <v>0</v>
      </c>
      <c r="H18" s="12">
        <f>SUM(H19:H22)</f>
        <v>6031</v>
      </c>
      <c r="I18" s="12">
        <f t="shared" si="1"/>
        <v>100.51666666666668</v>
      </c>
      <c r="J18" s="24">
        <f t="shared" si="2"/>
        <v>100.51666666666668</v>
      </c>
    </row>
    <row r="19" spans="1:10" ht="16.5" customHeight="1">
      <c r="A19" s="21" t="s">
        <v>131</v>
      </c>
      <c r="B19" s="7" t="s">
        <v>0</v>
      </c>
      <c r="C19" s="12"/>
      <c r="D19" s="12"/>
      <c r="E19" s="12"/>
      <c r="F19" s="12">
        <v>2910</v>
      </c>
      <c r="G19" s="12">
        <v>0</v>
      </c>
      <c r="H19" s="12">
        <f>F19+G19</f>
        <v>2910</v>
      </c>
      <c r="I19" s="12" t="e">
        <f t="shared" si="1"/>
        <v>#DIV/0!</v>
      </c>
      <c r="J19" s="24" t="e">
        <f t="shared" si="2"/>
        <v>#DIV/0!</v>
      </c>
    </row>
    <row r="20" spans="1:10" ht="15.75" customHeight="1">
      <c r="A20" s="21" t="s">
        <v>132</v>
      </c>
      <c r="B20" s="7" t="s">
        <v>1</v>
      </c>
      <c r="C20" s="12"/>
      <c r="D20" s="12"/>
      <c r="E20" s="12"/>
      <c r="F20" s="12">
        <v>1284</v>
      </c>
      <c r="G20" s="12">
        <v>0</v>
      </c>
      <c r="H20" s="12">
        <f t="shared" si="0"/>
        <v>1284</v>
      </c>
      <c r="I20" s="12" t="e">
        <f t="shared" si="1"/>
        <v>#DIV/0!</v>
      </c>
      <c r="J20" s="24" t="e">
        <f t="shared" si="2"/>
        <v>#DIV/0!</v>
      </c>
    </row>
    <row r="21" spans="1:10" ht="15.75" customHeight="1">
      <c r="A21" s="21" t="s">
        <v>133</v>
      </c>
      <c r="B21" s="7" t="s">
        <v>120</v>
      </c>
      <c r="C21" s="12"/>
      <c r="D21" s="12"/>
      <c r="E21" s="12"/>
      <c r="F21" s="12">
        <v>1828</v>
      </c>
      <c r="G21" s="12">
        <v>0</v>
      </c>
      <c r="H21" s="12">
        <f t="shared" si="0"/>
        <v>1828</v>
      </c>
      <c r="I21" s="12" t="e">
        <f t="shared" si="1"/>
        <v>#DIV/0!</v>
      </c>
      <c r="J21" s="24" t="e">
        <f t="shared" si="2"/>
        <v>#DIV/0!</v>
      </c>
    </row>
    <row r="22" spans="1:10" ht="20.25" customHeight="1">
      <c r="A22" s="21" t="s">
        <v>134</v>
      </c>
      <c r="B22" s="7" t="s">
        <v>30</v>
      </c>
      <c r="C22" s="12"/>
      <c r="D22" s="12"/>
      <c r="E22" s="12"/>
      <c r="F22" s="12">
        <v>9</v>
      </c>
      <c r="G22" s="12">
        <v>0</v>
      </c>
      <c r="H22" s="12">
        <f t="shared" si="0"/>
        <v>9</v>
      </c>
      <c r="I22" s="12" t="e">
        <f t="shared" si="1"/>
        <v>#DIV/0!</v>
      </c>
      <c r="J22" s="24" t="e">
        <f t="shared" si="2"/>
        <v>#DIV/0!</v>
      </c>
    </row>
    <row r="23" spans="1:10" ht="31.5">
      <c r="A23" s="21">
        <v>1.3</v>
      </c>
      <c r="B23" s="38" t="s">
        <v>149</v>
      </c>
      <c r="C23" s="12" t="s">
        <v>14</v>
      </c>
      <c r="D23" s="12">
        <v>6000</v>
      </c>
      <c r="E23" s="12">
        <v>6000</v>
      </c>
      <c r="F23" s="12">
        <v>5918</v>
      </c>
      <c r="G23" s="12">
        <v>0</v>
      </c>
      <c r="H23" s="12">
        <f>SUM(H24:H27)</f>
        <v>5918</v>
      </c>
      <c r="I23" s="12">
        <f t="shared" si="1"/>
        <v>98.633333333333326</v>
      </c>
      <c r="J23" s="24">
        <f t="shared" si="2"/>
        <v>98.633333333333326</v>
      </c>
    </row>
    <row r="24" spans="1:10" ht="15.75">
      <c r="A24" s="21" t="s">
        <v>125</v>
      </c>
      <c r="B24" s="7" t="s">
        <v>0</v>
      </c>
      <c r="C24" s="12"/>
      <c r="D24" s="12"/>
      <c r="E24" s="12"/>
      <c r="F24" s="12">
        <v>2935</v>
      </c>
      <c r="G24" s="12">
        <v>0</v>
      </c>
      <c r="H24" s="12">
        <f>F24+G24</f>
        <v>2935</v>
      </c>
      <c r="I24" s="12" t="e">
        <f t="shared" si="1"/>
        <v>#DIV/0!</v>
      </c>
      <c r="J24" s="24" t="e">
        <f t="shared" si="2"/>
        <v>#DIV/0!</v>
      </c>
    </row>
    <row r="25" spans="1:10" ht="15.75">
      <c r="A25" s="21" t="s">
        <v>126</v>
      </c>
      <c r="B25" s="7" t="s">
        <v>1</v>
      </c>
      <c r="C25" s="12"/>
      <c r="D25" s="12"/>
      <c r="E25" s="12"/>
      <c r="F25" s="12">
        <v>1301</v>
      </c>
      <c r="G25" s="12">
        <v>0</v>
      </c>
      <c r="H25" s="12">
        <f>F25+G25</f>
        <v>1301</v>
      </c>
      <c r="I25" s="12" t="e">
        <f t="shared" si="1"/>
        <v>#DIV/0!</v>
      </c>
      <c r="J25" s="24" t="e">
        <f t="shared" si="2"/>
        <v>#DIV/0!</v>
      </c>
    </row>
    <row r="26" spans="1:10" ht="15.75">
      <c r="A26" s="21" t="s">
        <v>127</v>
      </c>
      <c r="B26" s="7" t="s">
        <v>120</v>
      </c>
      <c r="C26" s="12"/>
      <c r="D26" s="12"/>
      <c r="E26" s="12"/>
      <c r="F26" s="12">
        <v>1673</v>
      </c>
      <c r="G26" s="12">
        <v>0</v>
      </c>
      <c r="H26" s="12">
        <f>F26+G26</f>
        <v>1673</v>
      </c>
      <c r="I26" s="12" t="e">
        <f t="shared" si="1"/>
        <v>#DIV/0!</v>
      </c>
      <c r="J26" s="24" t="e">
        <f t="shared" si="2"/>
        <v>#DIV/0!</v>
      </c>
    </row>
    <row r="27" spans="1:10" ht="15.75">
      <c r="A27" s="21" t="s">
        <v>157</v>
      </c>
      <c r="B27" s="7" t="s">
        <v>30</v>
      </c>
      <c r="C27" s="12"/>
      <c r="D27" s="12"/>
      <c r="E27" s="12"/>
      <c r="F27" s="12">
        <v>9</v>
      </c>
      <c r="G27" s="12">
        <v>0</v>
      </c>
      <c r="H27" s="12">
        <f>F27+G27</f>
        <v>9</v>
      </c>
      <c r="I27" s="12" t="e">
        <f t="shared" si="1"/>
        <v>#DIV/0!</v>
      </c>
      <c r="J27" s="24" t="e">
        <f t="shared" si="2"/>
        <v>#DIV/0!</v>
      </c>
    </row>
    <row r="28" spans="1:10" ht="48" customHeight="1">
      <c r="A28" s="21">
        <v>1.4</v>
      </c>
      <c r="B28" s="5" t="s">
        <v>60</v>
      </c>
      <c r="C28" s="12"/>
      <c r="D28" s="12"/>
      <c r="E28" s="12"/>
      <c r="F28" s="12"/>
      <c r="G28" s="12">
        <v>0</v>
      </c>
      <c r="H28" s="12">
        <f t="shared" ref="H28:H34" si="3">F28+G28</f>
        <v>0</v>
      </c>
      <c r="I28" s="12" t="e">
        <f t="shared" si="1"/>
        <v>#DIV/0!</v>
      </c>
      <c r="J28" s="24" t="e">
        <f t="shared" si="2"/>
        <v>#DIV/0!</v>
      </c>
    </row>
    <row r="29" spans="1:10" ht="15.75">
      <c r="A29" s="21" t="s">
        <v>158</v>
      </c>
      <c r="B29" s="13" t="s">
        <v>41</v>
      </c>
      <c r="C29" s="12"/>
      <c r="D29" s="12">
        <v>500</v>
      </c>
      <c r="E29" s="12">
        <v>500</v>
      </c>
      <c r="F29" s="12">
        <v>591</v>
      </c>
      <c r="G29" s="12">
        <v>0</v>
      </c>
      <c r="H29" s="12">
        <f>F29+G29</f>
        <v>591</v>
      </c>
      <c r="I29" s="12">
        <f t="shared" si="1"/>
        <v>118.19999999999999</v>
      </c>
      <c r="J29" s="24">
        <f t="shared" si="2"/>
        <v>118.19999999999999</v>
      </c>
    </row>
    <row r="30" spans="1:10" ht="15.75">
      <c r="A30" s="21" t="s">
        <v>159</v>
      </c>
      <c r="B30" s="13" t="s">
        <v>40</v>
      </c>
      <c r="C30" s="12"/>
      <c r="D30" s="12">
        <v>0</v>
      </c>
      <c r="E30" s="12">
        <v>0</v>
      </c>
      <c r="F30" s="12">
        <v>0</v>
      </c>
      <c r="G30" s="12">
        <v>0</v>
      </c>
      <c r="H30" s="12">
        <f t="shared" si="3"/>
        <v>0</v>
      </c>
      <c r="I30" s="12" t="e">
        <f t="shared" si="1"/>
        <v>#DIV/0!</v>
      </c>
      <c r="J30" s="24" t="e">
        <f t="shared" si="2"/>
        <v>#DIV/0!</v>
      </c>
    </row>
    <row r="31" spans="1:10" ht="15.75">
      <c r="A31" s="21" t="s">
        <v>160</v>
      </c>
      <c r="B31" s="7" t="s">
        <v>42</v>
      </c>
      <c r="C31" s="12"/>
      <c r="D31" s="12">
        <v>0</v>
      </c>
      <c r="E31" s="12">
        <v>0</v>
      </c>
      <c r="F31" s="12">
        <v>0</v>
      </c>
      <c r="G31" s="12">
        <v>0</v>
      </c>
      <c r="H31" s="12">
        <f t="shared" si="3"/>
        <v>0</v>
      </c>
      <c r="I31" s="12" t="e">
        <f t="shared" si="1"/>
        <v>#DIV/0!</v>
      </c>
      <c r="J31" s="24" t="e">
        <f t="shared" si="2"/>
        <v>#DIV/0!</v>
      </c>
    </row>
    <row r="32" spans="1:10" ht="47.25">
      <c r="A32" s="21">
        <v>1.5</v>
      </c>
      <c r="B32" s="5" t="s">
        <v>61</v>
      </c>
      <c r="C32" s="12" t="s">
        <v>14</v>
      </c>
      <c r="D32" s="12">
        <v>500</v>
      </c>
      <c r="E32" s="12">
        <v>500</v>
      </c>
      <c r="F32" s="12">
        <v>499</v>
      </c>
      <c r="G32" s="12"/>
      <c r="H32" s="12">
        <f>F32+G32</f>
        <v>499</v>
      </c>
      <c r="I32" s="12">
        <f t="shared" si="1"/>
        <v>99.8</v>
      </c>
      <c r="J32" s="24">
        <f t="shared" si="2"/>
        <v>99.8</v>
      </c>
    </row>
    <row r="33" spans="1:10" ht="31.5">
      <c r="A33" s="21" t="s">
        <v>20</v>
      </c>
      <c r="B33" s="7" t="s">
        <v>43</v>
      </c>
      <c r="C33" s="12"/>
      <c r="D33" s="12">
        <v>500</v>
      </c>
      <c r="E33" s="12">
        <v>500</v>
      </c>
      <c r="F33" s="12">
        <v>499</v>
      </c>
      <c r="G33" s="12"/>
      <c r="H33" s="12">
        <f>F33+G33</f>
        <v>499</v>
      </c>
      <c r="I33" s="12">
        <f t="shared" si="1"/>
        <v>99.8</v>
      </c>
      <c r="J33" s="24">
        <f t="shared" si="2"/>
        <v>99.8</v>
      </c>
    </row>
    <row r="34" spans="1:10" ht="31.5">
      <c r="A34" s="21" t="s">
        <v>21</v>
      </c>
      <c r="B34" s="7" t="s">
        <v>32</v>
      </c>
      <c r="C34" s="12"/>
      <c r="D34" s="12">
        <v>10</v>
      </c>
      <c r="E34" s="12">
        <v>0</v>
      </c>
      <c r="F34" s="12">
        <v>0</v>
      </c>
      <c r="G34" s="12"/>
      <c r="H34" s="12">
        <f t="shared" si="3"/>
        <v>0</v>
      </c>
      <c r="I34" s="12" t="e">
        <f t="shared" si="1"/>
        <v>#DIV/0!</v>
      </c>
      <c r="J34" s="24">
        <f t="shared" si="2"/>
        <v>0</v>
      </c>
    </row>
    <row r="35" spans="1:10" ht="47.25">
      <c r="A35" s="21" t="s">
        <v>31</v>
      </c>
      <c r="B35" s="7" t="s">
        <v>48</v>
      </c>
      <c r="C35" s="12"/>
      <c r="D35" s="12">
        <v>6000</v>
      </c>
      <c r="E35" s="12">
        <v>6000</v>
      </c>
      <c r="F35" s="22">
        <v>5882</v>
      </c>
      <c r="G35" s="12"/>
      <c r="H35" s="12">
        <f>F35+G35</f>
        <v>5882</v>
      </c>
      <c r="I35" s="12">
        <f t="shared" si="1"/>
        <v>98.033333333333331</v>
      </c>
      <c r="J35" s="24">
        <f t="shared" si="2"/>
        <v>98.033333333333331</v>
      </c>
    </row>
    <row r="36" spans="1:10" ht="20.25" customHeight="1">
      <c r="A36" s="124" t="s">
        <v>161</v>
      </c>
      <c r="B36" s="125"/>
      <c r="C36" s="125"/>
      <c r="D36" s="125"/>
      <c r="E36" s="125"/>
      <c r="F36" s="125"/>
      <c r="G36" s="125"/>
      <c r="H36" s="125"/>
      <c r="I36" s="125"/>
      <c r="J36" s="126"/>
    </row>
    <row r="37" spans="1:10" ht="63">
      <c r="A37" s="19"/>
      <c r="B37" s="62" t="s">
        <v>145</v>
      </c>
      <c r="C37" s="57" t="s">
        <v>36</v>
      </c>
      <c r="D37" s="57">
        <v>4250</v>
      </c>
      <c r="E37" s="57">
        <v>4250</v>
      </c>
      <c r="F37" s="57">
        <v>4787</v>
      </c>
      <c r="G37" s="57">
        <v>346</v>
      </c>
      <c r="H37" s="57">
        <f>F37+G37</f>
        <v>5133</v>
      </c>
      <c r="I37" s="57">
        <f>(H37/E37)*100</f>
        <v>120.77647058823528</v>
      </c>
      <c r="J37" s="63">
        <f>(H37/D37)*100</f>
        <v>120.77647058823528</v>
      </c>
    </row>
    <row r="38" spans="1:10" ht="42" customHeight="1">
      <c r="A38" s="21">
        <v>2.1</v>
      </c>
      <c r="B38" s="64" t="s">
        <v>128</v>
      </c>
      <c r="C38" s="57"/>
      <c r="D38" s="57">
        <v>4250</v>
      </c>
      <c r="E38" s="57">
        <v>2500</v>
      </c>
      <c r="F38" s="57">
        <v>4320</v>
      </c>
      <c r="G38" s="57">
        <v>346</v>
      </c>
      <c r="H38" s="57">
        <f>F38+G38</f>
        <v>4666</v>
      </c>
      <c r="I38" s="57">
        <f>(H38/E38)*100</f>
        <v>186.64000000000001</v>
      </c>
      <c r="J38" s="69">
        <f>(H38/D38)*100</f>
        <v>109.78823529411765</v>
      </c>
    </row>
    <row r="39" spans="1:10" ht="45.75" customHeight="1">
      <c r="A39" s="21">
        <v>1.2</v>
      </c>
      <c r="B39" s="64" t="s">
        <v>49</v>
      </c>
      <c r="C39" s="57"/>
      <c r="D39" s="57"/>
      <c r="E39" s="57"/>
      <c r="F39" s="57">
        <v>280</v>
      </c>
      <c r="G39" s="57"/>
      <c r="H39" s="57">
        <f>F39+G39</f>
        <v>280</v>
      </c>
      <c r="I39" s="57" t="e">
        <f>(H39/E39)*100</f>
        <v>#DIV/0!</v>
      </c>
      <c r="J39" s="63" t="e">
        <f>(H39/D39)*100</f>
        <v>#DIV/0!</v>
      </c>
    </row>
    <row r="40" spans="1:10" ht="20.25" customHeight="1">
      <c r="A40" s="129" t="s">
        <v>209</v>
      </c>
      <c r="B40" s="130"/>
      <c r="C40" s="130"/>
      <c r="D40" s="130"/>
      <c r="E40" s="130"/>
      <c r="F40" s="130"/>
      <c r="G40" s="130"/>
      <c r="H40" s="130"/>
      <c r="I40" s="130"/>
      <c r="J40" s="131"/>
    </row>
    <row r="41" spans="1:10" ht="18.75" customHeight="1">
      <c r="A41" s="122" t="s">
        <v>162</v>
      </c>
      <c r="B41" s="123"/>
      <c r="C41" s="12"/>
      <c r="D41" s="12"/>
      <c r="E41" s="12"/>
      <c r="F41" s="12"/>
      <c r="G41" s="12"/>
      <c r="H41" s="12"/>
      <c r="I41" s="12"/>
      <c r="J41" s="24"/>
    </row>
    <row r="42" spans="1:10" ht="47.25">
      <c r="A42" s="21" t="s">
        <v>163</v>
      </c>
      <c r="B42" s="5" t="s">
        <v>151</v>
      </c>
      <c r="C42" s="12" t="s">
        <v>14</v>
      </c>
      <c r="D42" s="12">
        <v>6000</v>
      </c>
      <c r="E42" s="12">
        <v>6000</v>
      </c>
      <c r="F42" s="12">
        <v>6019</v>
      </c>
      <c r="G42" s="12"/>
      <c r="H42" s="12">
        <f>F42+G42</f>
        <v>6019</v>
      </c>
      <c r="I42" s="12">
        <f t="shared" si="1"/>
        <v>100.31666666666668</v>
      </c>
      <c r="J42" s="24">
        <f t="shared" si="2"/>
        <v>100.31666666666668</v>
      </c>
    </row>
    <row r="43" spans="1:10" ht="15.75">
      <c r="A43" s="21" t="s">
        <v>168</v>
      </c>
      <c r="B43" s="6" t="s">
        <v>0</v>
      </c>
      <c r="C43" s="12"/>
      <c r="D43" s="12"/>
      <c r="E43" s="12"/>
      <c r="F43" s="12">
        <v>2920</v>
      </c>
      <c r="G43" s="12"/>
      <c r="H43" s="12">
        <f>F43+G43</f>
        <v>2920</v>
      </c>
      <c r="I43" s="12" t="e">
        <f t="shared" si="1"/>
        <v>#DIV/0!</v>
      </c>
      <c r="J43" s="24" t="e">
        <f t="shared" si="2"/>
        <v>#DIV/0!</v>
      </c>
    </row>
    <row r="44" spans="1:10" ht="15.75">
      <c r="A44" s="21" t="s">
        <v>169</v>
      </c>
      <c r="B44" s="6" t="s">
        <v>1</v>
      </c>
      <c r="C44" s="12"/>
      <c r="D44" s="12"/>
      <c r="E44" s="12"/>
      <c r="F44" s="12">
        <v>1235</v>
      </c>
      <c r="G44" s="12"/>
      <c r="H44" s="12">
        <f>F44+G44</f>
        <v>1235</v>
      </c>
      <c r="I44" s="12" t="e">
        <f t="shared" si="1"/>
        <v>#DIV/0!</v>
      </c>
      <c r="J44" s="24" t="e">
        <f t="shared" si="2"/>
        <v>#DIV/0!</v>
      </c>
    </row>
    <row r="45" spans="1:10" ht="15.75">
      <c r="A45" s="21" t="s">
        <v>170</v>
      </c>
      <c r="B45" s="6" t="s">
        <v>2</v>
      </c>
      <c r="C45" s="12"/>
      <c r="D45" s="12"/>
      <c r="E45" s="12"/>
      <c r="F45" s="12">
        <v>1855</v>
      </c>
      <c r="G45" s="12"/>
      <c r="H45" s="12">
        <f>F45+G45</f>
        <v>1855</v>
      </c>
      <c r="I45" s="12" t="e">
        <f t="shared" si="1"/>
        <v>#DIV/0!</v>
      </c>
      <c r="J45" s="24" t="e">
        <f t="shared" si="2"/>
        <v>#DIV/0!</v>
      </c>
    </row>
    <row r="46" spans="1:10" ht="15.75">
      <c r="A46" s="21" t="s">
        <v>171</v>
      </c>
      <c r="B46" s="6" t="s">
        <v>30</v>
      </c>
      <c r="C46" s="12"/>
      <c r="D46" s="12"/>
      <c r="E46" s="12"/>
      <c r="F46" s="12">
        <v>9</v>
      </c>
      <c r="G46" s="12"/>
      <c r="H46" s="12">
        <f>F46+G46</f>
        <v>9</v>
      </c>
      <c r="I46" s="12" t="e">
        <f t="shared" si="1"/>
        <v>#DIV/0!</v>
      </c>
      <c r="J46" s="24" t="e">
        <f t="shared" si="2"/>
        <v>#DIV/0!</v>
      </c>
    </row>
    <row r="47" spans="1:10" ht="35.25" customHeight="1">
      <c r="A47" s="21" t="s">
        <v>164</v>
      </c>
      <c r="B47" s="5" t="s">
        <v>152</v>
      </c>
      <c r="C47" s="12" t="s">
        <v>14</v>
      </c>
      <c r="D47" s="12"/>
      <c r="E47" s="12"/>
      <c r="F47" s="12">
        <f t="shared" ref="F47:H62" si="4">D47+E47</f>
        <v>0</v>
      </c>
      <c r="G47" s="12"/>
      <c r="H47" s="12">
        <f t="shared" si="4"/>
        <v>0</v>
      </c>
      <c r="I47" s="12" t="e">
        <f t="shared" si="1"/>
        <v>#DIV/0!</v>
      </c>
      <c r="J47" s="24" t="e">
        <f t="shared" si="2"/>
        <v>#DIV/0!</v>
      </c>
    </row>
    <row r="48" spans="1:10" ht="15.75">
      <c r="A48" s="21" t="s">
        <v>172</v>
      </c>
      <c r="B48" s="7" t="s">
        <v>122</v>
      </c>
      <c r="C48" s="12"/>
      <c r="D48" s="12">
        <v>740</v>
      </c>
      <c r="E48" s="12">
        <v>740</v>
      </c>
      <c r="F48" s="12">
        <v>726</v>
      </c>
      <c r="G48" s="12">
        <v>0</v>
      </c>
      <c r="H48" s="12">
        <f>F48+G48</f>
        <v>726</v>
      </c>
      <c r="I48" s="12">
        <f t="shared" si="1"/>
        <v>98.108108108108098</v>
      </c>
      <c r="J48" s="24">
        <f t="shared" si="2"/>
        <v>98.108108108108098</v>
      </c>
    </row>
    <row r="49" spans="1:10" ht="15.75">
      <c r="A49" s="21" t="s">
        <v>173</v>
      </c>
      <c r="B49" s="7" t="s">
        <v>123</v>
      </c>
      <c r="C49" s="12"/>
      <c r="D49" s="12"/>
      <c r="E49" s="12"/>
      <c r="F49" s="12">
        <f t="shared" si="4"/>
        <v>0</v>
      </c>
      <c r="G49" s="12">
        <v>0</v>
      </c>
      <c r="H49" s="12">
        <f t="shared" si="4"/>
        <v>0</v>
      </c>
      <c r="I49" s="12" t="e">
        <f t="shared" si="1"/>
        <v>#DIV/0!</v>
      </c>
      <c r="J49" s="24" t="e">
        <f t="shared" si="2"/>
        <v>#DIV/0!</v>
      </c>
    </row>
    <row r="50" spans="1:10" ht="15.75">
      <c r="A50" s="21" t="s">
        <v>174</v>
      </c>
      <c r="B50" s="7" t="s">
        <v>124</v>
      </c>
      <c r="C50" s="12"/>
      <c r="D50" s="12">
        <v>20</v>
      </c>
      <c r="E50" s="12">
        <v>20</v>
      </c>
      <c r="F50" s="12">
        <v>20</v>
      </c>
      <c r="G50" s="12">
        <v>0</v>
      </c>
      <c r="H50" s="12">
        <f t="shared" si="4"/>
        <v>20</v>
      </c>
      <c r="I50" s="12">
        <f t="shared" si="1"/>
        <v>100</v>
      </c>
      <c r="J50" s="24">
        <f t="shared" si="2"/>
        <v>100</v>
      </c>
    </row>
    <row r="51" spans="1:10" ht="49.5" customHeight="1">
      <c r="A51" s="21" t="s">
        <v>165</v>
      </c>
      <c r="B51" s="38" t="s">
        <v>153</v>
      </c>
      <c r="C51" s="12" t="s">
        <v>46</v>
      </c>
      <c r="D51" s="12"/>
      <c r="E51" s="12"/>
      <c r="F51" s="12">
        <f t="shared" si="4"/>
        <v>0</v>
      </c>
      <c r="G51" s="12">
        <v>0</v>
      </c>
      <c r="H51" s="12">
        <f t="shared" si="4"/>
        <v>0</v>
      </c>
      <c r="I51" s="12" t="e">
        <f t="shared" si="1"/>
        <v>#DIV/0!</v>
      </c>
      <c r="J51" s="24" t="e">
        <f t="shared" si="2"/>
        <v>#DIV/0!</v>
      </c>
    </row>
    <row r="52" spans="1:10" ht="15.75">
      <c r="A52" s="21" t="s">
        <v>175</v>
      </c>
      <c r="B52" s="7" t="s">
        <v>122</v>
      </c>
      <c r="C52" s="12"/>
      <c r="D52" s="12">
        <v>6</v>
      </c>
      <c r="E52" s="12">
        <v>5</v>
      </c>
      <c r="F52" s="12">
        <v>6</v>
      </c>
      <c r="G52" s="12">
        <v>0</v>
      </c>
      <c r="H52" s="12">
        <f t="shared" si="4"/>
        <v>6</v>
      </c>
      <c r="I52" s="12">
        <f t="shared" si="1"/>
        <v>120</v>
      </c>
      <c r="J52" s="24">
        <f t="shared" si="2"/>
        <v>100</v>
      </c>
    </row>
    <row r="53" spans="1:10" ht="15.75">
      <c r="A53" s="21" t="s">
        <v>176</v>
      </c>
      <c r="B53" s="7" t="s">
        <v>123</v>
      </c>
      <c r="C53" s="12"/>
      <c r="D53" s="12">
        <v>0</v>
      </c>
      <c r="E53" s="12">
        <v>0</v>
      </c>
      <c r="F53" s="12">
        <f t="shared" si="4"/>
        <v>0</v>
      </c>
      <c r="G53" s="12">
        <v>0</v>
      </c>
      <c r="H53" s="12">
        <f t="shared" si="4"/>
        <v>0</v>
      </c>
      <c r="I53" s="12" t="e">
        <f t="shared" si="1"/>
        <v>#DIV/0!</v>
      </c>
      <c r="J53" s="24" t="e">
        <f t="shared" si="2"/>
        <v>#DIV/0!</v>
      </c>
    </row>
    <row r="54" spans="1:10" ht="15.75">
      <c r="A54" s="21" t="s">
        <v>177</v>
      </c>
      <c r="B54" s="7" t="s">
        <v>124</v>
      </c>
      <c r="C54" s="12"/>
      <c r="D54" s="12">
        <v>0</v>
      </c>
      <c r="E54" s="12">
        <v>0</v>
      </c>
      <c r="F54" s="12">
        <f t="shared" si="4"/>
        <v>0</v>
      </c>
      <c r="G54" s="12">
        <v>0</v>
      </c>
      <c r="H54" s="12">
        <f t="shared" si="4"/>
        <v>0</v>
      </c>
      <c r="I54" s="12" t="e">
        <f t="shared" si="1"/>
        <v>#DIV/0!</v>
      </c>
      <c r="J54" s="24" t="e">
        <f t="shared" si="2"/>
        <v>#DIV/0!</v>
      </c>
    </row>
    <row r="55" spans="1:10" ht="31.5" customHeight="1">
      <c r="A55" s="21" t="s">
        <v>166</v>
      </c>
      <c r="B55" s="38" t="s">
        <v>154</v>
      </c>
      <c r="C55" s="12" t="s">
        <v>46</v>
      </c>
      <c r="D55" s="12"/>
      <c r="E55" s="12"/>
      <c r="F55" s="12">
        <f t="shared" si="4"/>
        <v>0</v>
      </c>
      <c r="G55" s="12">
        <v>0</v>
      </c>
      <c r="H55" s="12">
        <f t="shared" si="4"/>
        <v>0</v>
      </c>
      <c r="I55" s="12" t="e">
        <f t="shared" si="1"/>
        <v>#DIV/0!</v>
      </c>
      <c r="J55" s="24" t="e">
        <f t="shared" si="2"/>
        <v>#DIV/0!</v>
      </c>
    </row>
    <row r="56" spans="1:10" ht="15.75">
      <c r="A56" s="21" t="s">
        <v>178</v>
      </c>
      <c r="B56" s="7" t="s">
        <v>122</v>
      </c>
      <c r="C56" s="12"/>
      <c r="D56" s="12">
        <v>27</v>
      </c>
      <c r="E56" s="12">
        <v>27</v>
      </c>
      <c r="F56" s="12">
        <v>16</v>
      </c>
      <c r="G56" s="12">
        <v>0</v>
      </c>
      <c r="H56" s="12">
        <f t="shared" si="4"/>
        <v>16</v>
      </c>
      <c r="I56" s="12">
        <f t="shared" si="1"/>
        <v>59.259259259259252</v>
      </c>
      <c r="J56" s="24">
        <f t="shared" si="2"/>
        <v>59.259259259259252</v>
      </c>
    </row>
    <row r="57" spans="1:10" ht="15.75">
      <c r="A57" s="21" t="s">
        <v>179</v>
      </c>
      <c r="B57" s="7" t="s">
        <v>123</v>
      </c>
      <c r="C57" s="12"/>
      <c r="D57" s="12">
        <v>0</v>
      </c>
      <c r="E57" s="12">
        <v>0</v>
      </c>
      <c r="F57" s="12">
        <f t="shared" si="4"/>
        <v>0</v>
      </c>
      <c r="G57" s="12">
        <v>0</v>
      </c>
      <c r="H57" s="12">
        <f t="shared" si="4"/>
        <v>0</v>
      </c>
      <c r="I57" s="12" t="e">
        <f t="shared" si="1"/>
        <v>#DIV/0!</v>
      </c>
      <c r="J57" s="24" t="e">
        <f t="shared" si="2"/>
        <v>#DIV/0!</v>
      </c>
    </row>
    <row r="58" spans="1:10" ht="15.75">
      <c r="A58" s="21" t="s">
        <v>180</v>
      </c>
      <c r="B58" s="7" t="s">
        <v>124</v>
      </c>
      <c r="C58" s="12"/>
      <c r="D58" s="12">
        <v>0</v>
      </c>
      <c r="E58" s="12">
        <v>0</v>
      </c>
      <c r="F58" s="12">
        <f t="shared" si="4"/>
        <v>0</v>
      </c>
      <c r="G58" s="12">
        <v>0</v>
      </c>
      <c r="H58" s="12">
        <f t="shared" si="4"/>
        <v>0</v>
      </c>
      <c r="I58" s="12" t="e">
        <f t="shared" si="1"/>
        <v>#DIV/0!</v>
      </c>
      <c r="J58" s="24" t="e">
        <f t="shared" si="2"/>
        <v>#DIV/0!</v>
      </c>
    </row>
    <row r="59" spans="1:10" ht="31.5">
      <c r="A59" s="21" t="s">
        <v>167</v>
      </c>
      <c r="B59" s="5" t="s">
        <v>62</v>
      </c>
      <c r="C59" s="12"/>
      <c r="D59" s="12"/>
      <c r="E59" s="12"/>
      <c r="F59" s="12">
        <f t="shared" si="4"/>
        <v>0</v>
      </c>
      <c r="G59" s="12">
        <v>0</v>
      </c>
      <c r="H59" s="12">
        <f t="shared" si="4"/>
        <v>0</v>
      </c>
      <c r="I59" s="12" t="e">
        <f t="shared" si="1"/>
        <v>#DIV/0!</v>
      </c>
      <c r="J59" s="24" t="e">
        <f t="shared" si="2"/>
        <v>#DIV/0!</v>
      </c>
    </row>
    <row r="60" spans="1:10" ht="15.75">
      <c r="A60" s="21" t="s">
        <v>181</v>
      </c>
      <c r="B60" s="7" t="s">
        <v>129</v>
      </c>
      <c r="C60" s="12" t="s">
        <v>46</v>
      </c>
      <c r="D60" s="12">
        <v>10</v>
      </c>
      <c r="E60" s="12">
        <v>10</v>
      </c>
      <c r="F60" s="12">
        <v>8</v>
      </c>
      <c r="G60" s="12">
        <v>0</v>
      </c>
      <c r="H60" s="12">
        <f t="shared" si="4"/>
        <v>8</v>
      </c>
      <c r="I60" s="12">
        <f t="shared" si="1"/>
        <v>80</v>
      </c>
      <c r="J60" s="24">
        <f t="shared" si="2"/>
        <v>80</v>
      </c>
    </row>
    <row r="61" spans="1:10" ht="31.5">
      <c r="A61" s="21" t="s">
        <v>182</v>
      </c>
      <c r="B61" s="7" t="s">
        <v>44</v>
      </c>
      <c r="C61" s="12" t="s">
        <v>46</v>
      </c>
      <c r="D61" s="12">
        <v>7</v>
      </c>
      <c r="E61" s="12">
        <v>7</v>
      </c>
      <c r="F61" s="12">
        <v>6</v>
      </c>
      <c r="G61" s="12">
        <v>0</v>
      </c>
      <c r="H61" s="12">
        <f t="shared" si="4"/>
        <v>6</v>
      </c>
      <c r="I61" s="12">
        <f t="shared" si="1"/>
        <v>85.714285714285708</v>
      </c>
      <c r="J61" s="24">
        <f t="shared" si="2"/>
        <v>85.714285714285708</v>
      </c>
    </row>
    <row r="62" spans="1:10" ht="31.5">
      <c r="A62" s="21" t="s">
        <v>183</v>
      </c>
      <c r="B62" s="7" t="s">
        <v>45</v>
      </c>
      <c r="C62" s="12" t="s">
        <v>46</v>
      </c>
      <c r="D62" s="12">
        <v>6</v>
      </c>
      <c r="E62" s="12">
        <v>6</v>
      </c>
      <c r="F62" s="12">
        <v>5</v>
      </c>
      <c r="G62" s="12">
        <v>0</v>
      </c>
      <c r="H62" s="12">
        <f t="shared" si="4"/>
        <v>5</v>
      </c>
      <c r="I62" s="12">
        <f t="shared" si="1"/>
        <v>83.333333333333343</v>
      </c>
      <c r="J62" s="24">
        <f t="shared" si="2"/>
        <v>83.333333333333343</v>
      </c>
    </row>
    <row r="63" spans="1:10" ht="15.75">
      <c r="A63" s="21" t="s">
        <v>184</v>
      </c>
      <c r="B63" s="7" t="s">
        <v>215</v>
      </c>
      <c r="C63" s="12" t="s">
        <v>46</v>
      </c>
      <c r="D63" s="12">
        <v>23130</v>
      </c>
      <c r="E63" s="12">
        <v>23130</v>
      </c>
      <c r="F63" s="12">
        <v>21660</v>
      </c>
      <c r="G63" s="12"/>
      <c r="H63" s="12">
        <f>F63+G63</f>
        <v>21660</v>
      </c>
      <c r="I63" s="12">
        <f t="shared" si="1"/>
        <v>93.644617380025934</v>
      </c>
      <c r="J63" s="24">
        <f t="shared" si="2"/>
        <v>93.644617380025934</v>
      </c>
    </row>
    <row r="64" spans="1:10" ht="31.5">
      <c r="A64" s="21" t="s">
        <v>185</v>
      </c>
      <c r="B64" s="7" t="s">
        <v>139</v>
      </c>
      <c r="C64" s="12" t="s">
        <v>46</v>
      </c>
      <c r="D64" s="12">
        <v>240</v>
      </c>
      <c r="E64" s="12">
        <v>240</v>
      </c>
      <c r="F64" s="12">
        <v>238</v>
      </c>
      <c r="G64" s="12">
        <v>0</v>
      </c>
      <c r="H64" s="12">
        <f t="shared" ref="H64:H65" si="5">F64+G64</f>
        <v>238</v>
      </c>
      <c r="I64" s="12">
        <f t="shared" si="1"/>
        <v>99.166666666666671</v>
      </c>
      <c r="J64" s="24">
        <f t="shared" si="2"/>
        <v>99.166666666666671</v>
      </c>
    </row>
    <row r="65" spans="1:10" ht="31.5">
      <c r="A65" s="21" t="s">
        <v>186</v>
      </c>
      <c r="B65" s="7" t="s">
        <v>140</v>
      </c>
      <c r="C65" s="12" t="s">
        <v>46</v>
      </c>
      <c r="D65" s="12">
        <v>1620</v>
      </c>
      <c r="E65" s="12">
        <v>1620</v>
      </c>
      <c r="F65" s="12">
        <v>866</v>
      </c>
      <c r="G65" s="12">
        <v>0</v>
      </c>
      <c r="H65" s="12">
        <f t="shared" si="5"/>
        <v>866</v>
      </c>
      <c r="I65" s="12">
        <f t="shared" si="1"/>
        <v>53.456790123456784</v>
      </c>
      <c r="J65" s="24">
        <f t="shared" si="2"/>
        <v>53.456790123456784</v>
      </c>
    </row>
    <row r="66" spans="1:10" ht="18.75" customHeight="1">
      <c r="A66" s="122" t="s">
        <v>187</v>
      </c>
      <c r="B66" s="123"/>
      <c r="C66" s="12"/>
      <c r="D66" s="12"/>
      <c r="E66" s="12"/>
      <c r="F66" s="12">
        <f>D66+E66</f>
        <v>0</v>
      </c>
      <c r="G66" s="12"/>
      <c r="H66" s="12">
        <f>F66+G66</f>
        <v>0</v>
      </c>
      <c r="I66" s="12" t="e">
        <f t="shared" si="1"/>
        <v>#DIV/0!</v>
      </c>
      <c r="J66" s="24" t="e">
        <f t="shared" si="2"/>
        <v>#DIV/0!</v>
      </c>
    </row>
    <row r="67" spans="1:10" ht="47.25">
      <c r="A67" s="19"/>
      <c r="B67" s="9" t="s">
        <v>130</v>
      </c>
      <c r="C67" s="12"/>
      <c r="D67" s="12"/>
      <c r="E67" s="12"/>
      <c r="F67" s="12"/>
      <c r="G67" s="12"/>
      <c r="H67" s="12"/>
      <c r="I67" s="12"/>
      <c r="J67" s="24"/>
    </row>
    <row r="68" spans="1:10" ht="15.75">
      <c r="A68" s="21" t="s">
        <v>58</v>
      </c>
      <c r="B68" s="7" t="s">
        <v>141</v>
      </c>
      <c r="C68" s="12"/>
      <c r="D68" s="12"/>
      <c r="E68" s="12"/>
      <c r="F68" s="12"/>
      <c r="G68" s="12"/>
      <c r="H68" s="12"/>
      <c r="I68" s="12" t="e">
        <f t="shared" si="1"/>
        <v>#DIV/0!</v>
      </c>
      <c r="J68" s="24" t="e">
        <f t="shared" si="2"/>
        <v>#DIV/0!</v>
      </c>
    </row>
    <row r="69" spans="1:10" ht="15.75">
      <c r="A69" s="21" t="s">
        <v>29</v>
      </c>
      <c r="B69" s="7" t="s">
        <v>37</v>
      </c>
      <c r="C69" s="12"/>
      <c r="D69" s="12"/>
      <c r="E69" s="12"/>
      <c r="F69" s="12">
        <f t="shared" ref="F69:H75" si="6">D69+E69</f>
        <v>0</v>
      </c>
      <c r="G69" s="12"/>
      <c r="H69" s="12">
        <f t="shared" si="6"/>
        <v>0</v>
      </c>
      <c r="I69" s="12" t="e">
        <f t="shared" si="1"/>
        <v>#DIV/0!</v>
      </c>
      <c r="J69" s="24" t="e">
        <f t="shared" si="2"/>
        <v>#DIV/0!</v>
      </c>
    </row>
    <row r="70" spans="1:10" ht="63">
      <c r="A70" s="20">
        <v>3.3</v>
      </c>
      <c r="B70" s="11" t="s">
        <v>63</v>
      </c>
      <c r="C70" s="12"/>
      <c r="D70" s="12"/>
      <c r="E70" s="12"/>
      <c r="F70" s="12">
        <f t="shared" si="6"/>
        <v>0</v>
      </c>
      <c r="G70" s="12"/>
      <c r="H70" s="12">
        <f t="shared" si="6"/>
        <v>0</v>
      </c>
      <c r="I70" s="12" t="e">
        <f t="shared" si="1"/>
        <v>#DIV/0!</v>
      </c>
      <c r="J70" s="24" t="e">
        <f t="shared" si="2"/>
        <v>#DIV/0!</v>
      </c>
    </row>
    <row r="71" spans="1:10" ht="15.75">
      <c r="A71" s="21" t="s">
        <v>59</v>
      </c>
      <c r="B71" s="11" t="s">
        <v>53</v>
      </c>
      <c r="C71" s="12" t="s">
        <v>266</v>
      </c>
      <c r="D71" s="12">
        <v>1500</v>
      </c>
      <c r="E71" s="12">
        <v>1500</v>
      </c>
      <c r="F71" s="12">
        <v>505</v>
      </c>
      <c r="G71" s="12"/>
      <c r="H71" s="12">
        <f>F71+G71</f>
        <v>505</v>
      </c>
      <c r="I71" s="12">
        <f t="shared" si="1"/>
        <v>33.666666666666664</v>
      </c>
      <c r="J71" s="24">
        <f t="shared" si="2"/>
        <v>33.666666666666664</v>
      </c>
    </row>
    <row r="72" spans="1:10" ht="15.75">
      <c r="A72" s="21" t="s">
        <v>188</v>
      </c>
      <c r="B72" s="11" t="s">
        <v>54</v>
      </c>
      <c r="C72" s="12" t="s">
        <v>225</v>
      </c>
      <c r="D72" s="12">
        <v>3000</v>
      </c>
      <c r="E72" s="12">
        <v>3000</v>
      </c>
      <c r="F72" s="12">
        <v>2957</v>
      </c>
      <c r="G72" s="12"/>
      <c r="H72" s="12">
        <f>F72+G72</f>
        <v>2957</v>
      </c>
      <c r="I72" s="12">
        <f t="shared" si="1"/>
        <v>98.566666666666663</v>
      </c>
      <c r="J72" s="24">
        <f t="shared" si="2"/>
        <v>98.566666666666663</v>
      </c>
    </row>
    <row r="73" spans="1:10" ht="15.75">
      <c r="A73" s="21" t="s">
        <v>189</v>
      </c>
      <c r="B73" s="11" t="s">
        <v>55</v>
      </c>
      <c r="C73" s="12" t="s">
        <v>226</v>
      </c>
      <c r="D73" s="12">
        <v>5500</v>
      </c>
      <c r="E73" s="12">
        <v>5500</v>
      </c>
      <c r="F73" s="12">
        <v>2650</v>
      </c>
      <c r="G73" s="12"/>
      <c r="H73" s="12">
        <f>F73+G73</f>
        <v>2650</v>
      </c>
      <c r="I73" s="12">
        <f t="shared" si="1"/>
        <v>48.18181818181818</v>
      </c>
      <c r="J73" s="24">
        <f t="shared" si="2"/>
        <v>48.18181818181818</v>
      </c>
    </row>
    <row r="74" spans="1:10" ht="15.75">
      <c r="A74" s="21" t="s">
        <v>190</v>
      </c>
      <c r="B74" s="11" t="s">
        <v>56</v>
      </c>
      <c r="C74" s="12" t="s">
        <v>234</v>
      </c>
      <c r="D74" s="12">
        <v>3000</v>
      </c>
      <c r="E74" s="12">
        <v>1500</v>
      </c>
      <c r="F74" s="12">
        <v>941</v>
      </c>
      <c r="G74" s="12">
        <v>15</v>
      </c>
      <c r="H74" s="12">
        <f>F74+G74</f>
        <v>956</v>
      </c>
      <c r="I74" s="12">
        <f t="shared" si="1"/>
        <v>63.733333333333334</v>
      </c>
      <c r="J74" s="24">
        <f t="shared" si="2"/>
        <v>31.866666666666667</v>
      </c>
    </row>
    <row r="75" spans="1:10" ht="15.75">
      <c r="A75" s="21" t="s">
        <v>191</v>
      </c>
      <c r="B75" s="11" t="s">
        <v>57</v>
      </c>
      <c r="C75" s="12"/>
      <c r="D75" s="12"/>
      <c r="E75" s="12"/>
      <c r="F75" s="12">
        <f t="shared" si="6"/>
        <v>0</v>
      </c>
      <c r="G75" s="12"/>
      <c r="H75" s="12">
        <f t="shared" si="6"/>
        <v>0</v>
      </c>
      <c r="I75" s="12" t="e">
        <f t="shared" si="1"/>
        <v>#DIV/0!</v>
      </c>
      <c r="J75" s="24" t="e">
        <f t="shared" si="2"/>
        <v>#DIV/0!</v>
      </c>
    </row>
    <row r="76" spans="1:10" ht="20.25" customHeight="1">
      <c r="A76" s="124" t="s">
        <v>192</v>
      </c>
      <c r="B76" s="125"/>
      <c r="C76" s="125"/>
      <c r="D76" s="125"/>
      <c r="E76" s="125"/>
      <c r="F76" s="125"/>
      <c r="G76" s="125"/>
      <c r="H76" s="125"/>
      <c r="I76" s="125"/>
      <c r="J76" s="126"/>
    </row>
    <row r="77" spans="1:10" ht="47.25">
      <c r="A77" s="19"/>
      <c r="B77" s="10" t="s">
        <v>64</v>
      </c>
      <c r="C77" s="12"/>
      <c r="D77" s="12"/>
      <c r="E77" s="12"/>
      <c r="F77" s="12"/>
      <c r="G77" s="12"/>
      <c r="H77" s="12"/>
      <c r="I77" s="12"/>
      <c r="J77" s="24"/>
    </row>
    <row r="78" spans="1:10" ht="47.25">
      <c r="A78" s="21">
        <v>4.0999999999999996</v>
      </c>
      <c r="B78" s="9" t="s">
        <v>235</v>
      </c>
      <c r="C78" s="12" t="s">
        <v>38</v>
      </c>
      <c r="D78" s="12"/>
      <c r="E78" s="12"/>
      <c r="F78" s="12"/>
      <c r="G78" s="12"/>
      <c r="H78" s="12">
        <f t="shared" ref="H78:H92" si="7">F78+G78</f>
        <v>0</v>
      </c>
      <c r="I78" s="12" t="e">
        <f t="shared" ref="I78:I103" si="8">(H78/E78)*100</f>
        <v>#DIV/0!</v>
      </c>
      <c r="J78" s="24" t="e">
        <f t="shared" ref="J78:J103" si="9">(H78/D78)*100</f>
        <v>#DIV/0!</v>
      </c>
    </row>
    <row r="79" spans="1:10" ht="15.75">
      <c r="A79" s="21"/>
      <c r="B79" s="9" t="s">
        <v>246</v>
      </c>
      <c r="C79" s="12" t="s">
        <v>38</v>
      </c>
      <c r="D79" s="12">
        <v>37500</v>
      </c>
      <c r="E79" s="12">
        <v>5000</v>
      </c>
      <c r="F79" s="12">
        <v>75572</v>
      </c>
      <c r="G79" s="57">
        <v>16224</v>
      </c>
      <c r="H79" s="12">
        <f t="shared" si="7"/>
        <v>91796</v>
      </c>
      <c r="I79" s="12">
        <f t="shared" si="8"/>
        <v>1835.92</v>
      </c>
      <c r="J79" s="24">
        <f t="shared" si="9"/>
        <v>244.78933333333336</v>
      </c>
    </row>
    <row r="80" spans="1:10" ht="15.75">
      <c r="A80" s="21"/>
      <c r="B80" s="9" t="s">
        <v>245</v>
      </c>
      <c r="C80" s="12" t="s">
        <v>38</v>
      </c>
      <c r="D80" s="12"/>
      <c r="E80" s="12"/>
      <c r="F80" s="12">
        <v>149075</v>
      </c>
      <c r="G80" s="57">
        <v>26003</v>
      </c>
      <c r="H80" s="12">
        <f>F80+G80</f>
        <v>175078</v>
      </c>
      <c r="I80" s="12" t="e">
        <f t="shared" si="8"/>
        <v>#DIV/0!</v>
      </c>
      <c r="J80" s="24" t="e">
        <f t="shared" si="9"/>
        <v>#DIV/0!</v>
      </c>
    </row>
    <row r="81" spans="1:10" ht="15.75">
      <c r="A81" s="21"/>
      <c r="B81" s="9" t="s">
        <v>236</v>
      </c>
      <c r="C81" s="12" t="s">
        <v>38</v>
      </c>
      <c r="D81" s="12"/>
      <c r="E81" s="12"/>
      <c r="F81" s="12"/>
      <c r="G81" s="12"/>
      <c r="H81" s="12">
        <f t="shared" si="7"/>
        <v>0</v>
      </c>
      <c r="I81" s="12" t="e">
        <f t="shared" si="8"/>
        <v>#DIV/0!</v>
      </c>
      <c r="J81" s="24" t="e">
        <f t="shared" si="9"/>
        <v>#DIV/0!</v>
      </c>
    </row>
    <row r="82" spans="1:10" ht="15.75">
      <c r="A82" s="21"/>
      <c r="B82" s="9" t="s">
        <v>237</v>
      </c>
      <c r="C82" s="12" t="s">
        <v>38</v>
      </c>
      <c r="D82" s="12"/>
      <c r="E82" s="12"/>
      <c r="F82" s="12"/>
      <c r="G82" s="12"/>
      <c r="H82" s="12">
        <f t="shared" si="7"/>
        <v>0</v>
      </c>
      <c r="I82" s="12" t="e">
        <f t="shared" si="8"/>
        <v>#DIV/0!</v>
      </c>
      <c r="J82" s="24" t="e">
        <f t="shared" si="9"/>
        <v>#DIV/0!</v>
      </c>
    </row>
    <row r="83" spans="1:10" ht="15.75">
      <c r="A83" s="21"/>
      <c r="B83" s="9" t="s">
        <v>238</v>
      </c>
      <c r="C83" s="12" t="s">
        <v>38</v>
      </c>
      <c r="D83" s="12"/>
      <c r="E83" s="12"/>
      <c r="F83" s="12"/>
      <c r="G83" s="12"/>
      <c r="H83" s="12">
        <f t="shared" si="7"/>
        <v>0</v>
      </c>
      <c r="I83" s="12" t="e">
        <f t="shared" si="8"/>
        <v>#DIV/0!</v>
      </c>
      <c r="J83" s="24" t="e">
        <f t="shared" si="9"/>
        <v>#DIV/0!</v>
      </c>
    </row>
    <row r="84" spans="1:10" ht="31.5">
      <c r="A84" s="21">
        <v>4.2</v>
      </c>
      <c r="B84" s="9" t="s">
        <v>239</v>
      </c>
      <c r="C84" s="12" t="s">
        <v>14</v>
      </c>
      <c r="D84" s="12"/>
      <c r="E84" s="12"/>
      <c r="F84" s="12"/>
      <c r="G84" s="12"/>
      <c r="H84" s="12">
        <f t="shared" si="7"/>
        <v>0</v>
      </c>
      <c r="I84" s="12" t="e">
        <f t="shared" si="8"/>
        <v>#DIV/0!</v>
      </c>
      <c r="J84" s="24" t="e">
        <f t="shared" si="9"/>
        <v>#DIV/0!</v>
      </c>
    </row>
    <row r="85" spans="1:10" ht="15.75">
      <c r="A85" s="21"/>
      <c r="B85" s="7" t="s">
        <v>0</v>
      </c>
      <c r="C85" s="12" t="s">
        <v>14</v>
      </c>
      <c r="D85" s="12"/>
      <c r="E85" s="12"/>
      <c r="F85" s="12"/>
      <c r="G85" s="12"/>
      <c r="H85" s="12">
        <f t="shared" si="7"/>
        <v>0</v>
      </c>
      <c r="I85" s="12" t="e">
        <f t="shared" si="8"/>
        <v>#DIV/0!</v>
      </c>
      <c r="J85" s="24" t="e">
        <f t="shared" si="9"/>
        <v>#DIV/0!</v>
      </c>
    </row>
    <row r="86" spans="1:10" ht="15.75">
      <c r="A86" s="21"/>
      <c r="B86" s="7" t="s">
        <v>1</v>
      </c>
      <c r="C86" s="12" t="s">
        <v>14</v>
      </c>
      <c r="D86" s="12"/>
      <c r="E86" s="12"/>
      <c r="F86" s="12"/>
      <c r="G86" s="12"/>
      <c r="H86" s="12">
        <f t="shared" si="7"/>
        <v>0</v>
      </c>
      <c r="I86" s="12" t="e">
        <f t="shared" si="8"/>
        <v>#DIV/0!</v>
      </c>
      <c r="J86" s="24" t="e">
        <f t="shared" si="9"/>
        <v>#DIV/0!</v>
      </c>
    </row>
    <row r="87" spans="1:10" ht="15.75">
      <c r="A87" s="21"/>
      <c r="B87" s="7" t="s">
        <v>240</v>
      </c>
      <c r="C87" s="12" t="s">
        <v>14</v>
      </c>
      <c r="D87" s="12"/>
      <c r="E87" s="12"/>
      <c r="F87" s="12"/>
      <c r="G87" s="12"/>
      <c r="H87" s="12">
        <f t="shared" si="7"/>
        <v>0</v>
      </c>
      <c r="I87" s="12" t="e">
        <f t="shared" si="8"/>
        <v>#DIV/0!</v>
      </c>
      <c r="J87" s="24" t="e">
        <f t="shared" si="9"/>
        <v>#DIV/0!</v>
      </c>
    </row>
    <row r="88" spans="1:10" ht="15.75">
      <c r="A88" s="21"/>
      <c r="B88" s="7" t="s">
        <v>241</v>
      </c>
      <c r="C88" s="12" t="s">
        <v>14</v>
      </c>
      <c r="D88" s="12"/>
      <c r="E88" s="12"/>
      <c r="F88" s="12"/>
      <c r="G88" s="12"/>
      <c r="H88" s="12">
        <f t="shared" si="7"/>
        <v>0</v>
      </c>
      <c r="I88" s="12" t="e">
        <f t="shared" si="8"/>
        <v>#DIV/0!</v>
      </c>
      <c r="J88" s="24" t="e">
        <f t="shared" si="9"/>
        <v>#DIV/0!</v>
      </c>
    </row>
    <row r="89" spans="1:10" ht="31.5">
      <c r="A89" s="21">
        <v>4.3</v>
      </c>
      <c r="B89" s="9" t="s">
        <v>156</v>
      </c>
      <c r="C89" s="12" t="s">
        <v>38</v>
      </c>
      <c r="D89" s="12"/>
      <c r="E89" s="12"/>
      <c r="F89" s="12"/>
      <c r="G89" s="12"/>
      <c r="H89" s="12">
        <f t="shared" si="7"/>
        <v>0</v>
      </c>
      <c r="I89" s="12" t="e">
        <f t="shared" si="8"/>
        <v>#DIV/0!</v>
      </c>
      <c r="J89" s="24" t="e">
        <f t="shared" si="9"/>
        <v>#DIV/0!</v>
      </c>
    </row>
    <row r="90" spans="1:10" ht="15.75">
      <c r="A90" s="21"/>
      <c r="B90" s="9" t="s">
        <v>242</v>
      </c>
      <c r="C90" s="12" t="s">
        <v>38</v>
      </c>
      <c r="D90" s="12"/>
      <c r="E90" s="12"/>
      <c r="F90" s="12"/>
      <c r="G90" s="12"/>
      <c r="H90" s="12">
        <f t="shared" si="7"/>
        <v>0</v>
      </c>
      <c r="I90" s="12" t="e">
        <f t="shared" si="8"/>
        <v>#DIV/0!</v>
      </c>
      <c r="J90" s="24" t="e">
        <f t="shared" si="9"/>
        <v>#DIV/0!</v>
      </c>
    </row>
    <row r="91" spans="1:10" ht="15.75">
      <c r="A91" s="21"/>
      <c r="B91" s="9" t="s">
        <v>243</v>
      </c>
      <c r="C91" s="12" t="s">
        <v>38</v>
      </c>
      <c r="D91" s="12"/>
      <c r="E91" s="12"/>
      <c r="F91" s="12"/>
      <c r="G91" s="12"/>
      <c r="H91" s="12">
        <f t="shared" si="7"/>
        <v>0</v>
      </c>
      <c r="I91" s="12" t="e">
        <f t="shared" si="8"/>
        <v>#DIV/0!</v>
      </c>
      <c r="J91" s="24" t="e">
        <f t="shared" si="9"/>
        <v>#DIV/0!</v>
      </c>
    </row>
    <row r="92" spans="1:10" ht="15.75">
      <c r="A92" s="21"/>
      <c r="B92" s="9" t="s">
        <v>244</v>
      </c>
      <c r="C92" s="12" t="s">
        <v>38</v>
      </c>
      <c r="D92" s="12"/>
      <c r="E92" s="12"/>
      <c r="F92" s="12"/>
      <c r="G92" s="12"/>
      <c r="H92" s="12">
        <f t="shared" si="7"/>
        <v>0</v>
      </c>
      <c r="I92" s="12" t="e">
        <f t="shared" si="8"/>
        <v>#DIV/0!</v>
      </c>
      <c r="J92" s="24" t="e">
        <f t="shared" si="9"/>
        <v>#DIV/0!</v>
      </c>
    </row>
    <row r="93" spans="1:10" ht="18.75" customHeight="1">
      <c r="A93" s="122" t="s">
        <v>193</v>
      </c>
      <c r="B93" s="123"/>
      <c r="C93" s="12"/>
      <c r="D93" s="12"/>
      <c r="E93" s="12"/>
      <c r="F93" s="12"/>
      <c r="G93" s="12"/>
      <c r="H93" s="12"/>
      <c r="I93" s="12"/>
      <c r="J93" s="24"/>
    </row>
    <row r="94" spans="1:10" ht="47.25">
      <c r="A94" s="39" t="s">
        <v>194</v>
      </c>
      <c r="B94" s="4" t="s">
        <v>65</v>
      </c>
      <c r="C94" s="12"/>
      <c r="D94" s="12"/>
      <c r="E94" s="12"/>
      <c r="F94" s="12"/>
      <c r="G94" s="12"/>
      <c r="H94" s="12"/>
      <c r="I94" s="12"/>
      <c r="J94" s="24"/>
    </row>
    <row r="95" spans="1:10" ht="15.75">
      <c r="A95" s="22" t="s">
        <v>196</v>
      </c>
      <c r="B95" s="1" t="s">
        <v>28</v>
      </c>
      <c r="C95" s="12"/>
      <c r="D95" s="12"/>
      <c r="E95" s="12"/>
      <c r="F95" s="12"/>
      <c r="G95" s="12"/>
      <c r="H95" s="12">
        <f t="shared" ref="H95:H106" si="10">F95+G95</f>
        <v>0</v>
      </c>
      <c r="I95" s="12" t="e">
        <f t="shared" si="8"/>
        <v>#DIV/0!</v>
      </c>
      <c r="J95" s="24" t="e">
        <f t="shared" si="9"/>
        <v>#DIV/0!</v>
      </c>
    </row>
    <row r="96" spans="1:10" ht="15.75">
      <c r="A96" s="22" t="s">
        <v>197</v>
      </c>
      <c r="B96" s="1" t="s">
        <v>6</v>
      </c>
      <c r="C96" s="12"/>
      <c r="D96" s="12"/>
      <c r="E96" s="12"/>
      <c r="F96" s="12"/>
      <c r="G96" s="12"/>
      <c r="H96" s="12">
        <f t="shared" si="10"/>
        <v>0</v>
      </c>
      <c r="I96" s="12" t="e">
        <f t="shared" si="8"/>
        <v>#DIV/0!</v>
      </c>
      <c r="J96" s="24" t="e">
        <f t="shared" si="9"/>
        <v>#DIV/0!</v>
      </c>
    </row>
    <row r="97" spans="1:11" ht="15.75">
      <c r="A97" s="22" t="s">
        <v>198</v>
      </c>
      <c r="B97" s="1" t="s">
        <v>7</v>
      </c>
      <c r="C97" s="12"/>
      <c r="D97" s="12"/>
      <c r="E97" s="12"/>
      <c r="F97" s="12"/>
      <c r="G97" s="12"/>
      <c r="H97" s="12">
        <f t="shared" si="10"/>
        <v>0</v>
      </c>
      <c r="I97" s="12" t="e">
        <f t="shared" si="8"/>
        <v>#DIV/0!</v>
      </c>
      <c r="J97" s="24" t="e">
        <f t="shared" si="9"/>
        <v>#DIV/0!</v>
      </c>
    </row>
    <row r="98" spans="1:11" ht="15.75">
      <c r="A98" s="22" t="s">
        <v>199</v>
      </c>
      <c r="B98" s="1" t="s">
        <v>8</v>
      </c>
      <c r="C98" s="12"/>
      <c r="D98" s="12"/>
      <c r="E98" s="12"/>
      <c r="F98" s="12"/>
      <c r="G98" s="12"/>
      <c r="H98" s="12">
        <f t="shared" si="10"/>
        <v>0</v>
      </c>
      <c r="I98" s="12" t="e">
        <f t="shared" si="8"/>
        <v>#DIV/0!</v>
      </c>
      <c r="J98" s="24" t="e">
        <f t="shared" si="9"/>
        <v>#DIV/0!</v>
      </c>
    </row>
    <row r="99" spans="1:11" ht="15.75">
      <c r="A99" s="22" t="s">
        <v>195</v>
      </c>
      <c r="B99" s="2" t="s">
        <v>3</v>
      </c>
      <c r="C99" s="12"/>
      <c r="D99" s="12"/>
      <c r="E99" s="12"/>
      <c r="F99" s="12"/>
      <c r="G99" s="12"/>
      <c r="H99" s="12"/>
      <c r="I99" s="12"/>
      <c r="J99" s="24"/>
    </row>
    <row r="100" spans="1:11" ht="15.75">
      <c r="A100" s="22" t="s">
        <v>200</v>
      </c>
      <c r="B100" s="2" t="s">
        <v>23</v>
      </c>
      <c r="C100" s="12"/>
      <c r="D100" s="12"/>
      <c r="E100" s="12"/>
      <c r="F100" s="12"/>
      <c r="G100" s="12"/>
      <c r="H100" s="12"/>
      <c r="I100" s="12"/>
      <c r="J100" s="24"/>
    </row>
    <row r="101" spans="1:11" ht="15.75">
      <c r="A101" s="22" t="s">
        <v>201</v>
      </c>
      <c r="B101" s="1" t="s">
        <v>24</v>
      </c>
      <c r="C101" s="12"/>
      <c r="D101" s="12"/>
      <c r="E101" s="12"/>
      <c r="F101" s="12"/>
      <c r="G101" s="12"/>
      <c r="H101" s="12">
        <f t="shared" si="10"/>
        <v>0</v>
      </c>
      <c r="I101" s="12" t="e">
        <f t="shared" si="8"/>
        <v>#DIV/0!</v>
      </c>
      <c r="J101" s="24" t="e">
        <f t="shared" si="9"/>
        <v>#DIV/0!</v>
      </c>
    </row>
    <row r="102" spans="1:11" ht="15.75">
      <c r="A102" s="22" t="s">
        <v>202</v>
      </c>
      <c r="B102" s="1" t="s">
        <v>25</v>
      </c>
      <c r="C102" s="12"/>
      <c r="D102" s="12"/>
      <c r="E102" s="12"/>
      <c r="F102" s="12"/>
      <c r="G102" s="12"/>
      <c r="H102" s="12">
        <f t="shared" si="10"/>
        <v>0</v>
      </c>
      <c r="I102" s="12" t="e">
        <f t="shared" si="8"/>
        <v>#DIV/0!</v>
      </c>
      <c r="J102" s="24" t="e">
        <f t="shared" si="9"/>
        <v>#DIV/0!</v>
      </c>
    </row>
    <row r="103" spans="1:11" ht="15.75">
      <c r="A103" s="22" t="s">
        <v>203</v>
      </c>
      <c r="B103" s="1" t="s">
        <v>26</v>
      </c>
      <c r="C103" s="12"/>
      <c r="D103" s="12"/>
      <c r="E103" s="12"/>
      <c r="F103" s="12"/>
      <c r="G103" s="12"/>
      <c r="H103" s="12">
        <f t="shared" si="10"/>
        <v>0</v>
      </c>
      <c r="I103" s="12" t="e">
        <f t="shared" si="8"/>
        <v>#DIV/0!</v>
      </c>
      <c r="J103" s="24" t="e">
        <f t="shared" si="9"/>
        <v>#DIV/0!</v>
      </c>
    </row>
    <row r="104" spans="1:11" ht="15.75">
      <c r="A104" s="22" t="s">
        <v>204</v>
      </c>
      <c r="B104" s="1" t="s">
        <v>27</v>
      </c>
      <c r="C104" s="12"/>
      <c r="D104" s="12"/>
      <c r="E104" s="12"/>
      <c r="F104" s="12"/>
      <c r="G104" s="12"/>
      <c r="H104" s="12">
        <f t="shared" si="10"/>
        <v>0</v>
      </c>
      <c r="I104" s="12" t="e">
        <f>(H104/E104)*100</f>
        <v>#DIV/0!</v>
      </c>
      <c r="J104" s="24" t="e">
        <f>(H104/D104)*100</f>
        <v>#DIV/0!</v>
      </c>
    </row>
    <row r="105" spans="1:11" ht="18.75" customHeight="1">
      <c r="A105" s="122" t="s">
        <v>205</v>
      </c>
      <c r="B105" s="123"/>
      <c r="C105" s="12"/>
      <c r="D105" s="12"/>
      <c r="E105" s="12"/>
      <c r="F105" s="12"/>
      <c r="G105" s="12"/>
      <c r="H105" s="12"/>
      <c r="I105" s="12"/>
      <c r="J105" s="24"/>
    </row>
    <row r="106" spans="1:11" ht="15.75">
      <c r="A106" s="12" t="s">
        <v>206</v>
      </c>
      <c r="B106" s="3" t="s">
        <v>50</v>
      </c>
      <c r="C106" s="12"/>
      <c r="D106" s="12"/>
      <c r="E106" s="12"/>
      <c r="F106" s="12"/>
      <c r="G106" s="12"/>
      <c r="H106" s="12">
        <f t="shared" si="10"/>
        <v>0</v>
      </c>
      <c r="I106" s="12" t="e">
        <f>(H106/E106)*100</f>
        <v>#DIV/0!</v>
      </c>
      <c r="J106" s="24" t="e">
        <f>(H106/D106)*100</f>
        <v>#DIV/0!</v>
      </c>
    </row>
    <row r="107" spans="1:11" ht="78.75" customHeight="1">
      <c r="A107" s="22" t="s">
        <v>207</v>
      </c>
      <c r="B107" s="23" t="s">
        <v>217</v>
      </c>
      <c r="C107" s="12" t="s">
        <v>22</v>
      </c>
      <c r="D107" s="12">
        <v>70</v>
      </c>
      <c r="E107" s="12">
        <v>70</v>
      </c>
      <c r="F107" s="12">
        <v>58</v>
      </c>
      <c r="G107" s="12"/>
      <c r="H107" s="12">
        <f>F107+G107</f>
        <v>58</v>
      </c>
      <c r="I107" s="12">
        <f>(H107/E107)*100</f>
        <v>82.857142857142861</v>
      </c>
      <c r="J107" s="24">
        <f>(H107/D107)*100</f>
        <v>82.857142857142861</v>
      </c>
      <c r="K107" s="14" t="s">
        <v>258</v>
      </c>
    </row>
    <row r="108" spans="1:11" ht="48" customHeight="1">
      <c r="A108" s="22" t="s">
        <v>208</v>
      </c>
      <c r="B108" s="20" t="s">
        <v>142</v>
      </c>
      <c r="C108" s="12"/>
      <c r="D108" s="12">
        <v>10</v>
      </c>
      <c r="E108" s="12">
        <v>10</v>
      </c>
      <c r="F108" s="12">
        <v>8</v>
      </c>
      <c r="G108" s="12"/>
      <c r="H108" s="12">
        <f>F108+G108</f>
        <v>8</v>
      </c>
      <c r="I108" s="12">
        <f>(H108/E108)*100</f>
        <v>80</v>
      </c>
      <c r="J108" s="24">
        <f>(H108/D108)*100</f>
        <v>80</v>
      </c>
      <c r="K108" s="14" t="s">
        <v>258</v>
      </c>
    </row>
  </sheetData>
  <mergeCells count="10">
    <mergeCell ref="C3:J3"/>
    <mergeCell ref="A36:J36"/>
    <mergeCell ref="A12:J12"/>
    <mergeCell ref="A40:J40"/>
    <mergeCell ref="C2:J2"/>
    <mergeCell ref="A105:B105"/>
    <mergeCell ref="A76:J76"/>
    <mergeCell ref="A66:B66"/>
    <mergeCell ref="A41:B41"/>
    <mergeCell ref="A93:B93"/>
  </mergeCells>
  <phoneticPr fontId="20" type="noConversion"/>
  <pageMargins left="0.31496062992125984" right="0.19685039370078741" top="0.51181102362204722" bottom="0.43307086614173229" header="0.51181102362204722" footer="0.51181102362204722"/>
  <pageSetup paperSize="9" scale="7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B6:F19"/>
  <sheetViews>
    <sheetView workbookViewId="0">
      <selection activeCell="F25" sqref="F25"/>
    </sheetView>
  </sheetViews>
  <sheetFormatPr defaultRowHeight="15"/>
  <cols>
    <col min="1" max="2" width="9.140625" style="33"/>
    <col min="3" max="3" width="47.7109375" style="33" customWidth="1"/>
    <col min="4" max="4" width="21.140625" style="33" bestFit="1" customWidth="1"/>
    <col min="5" max="5" width="21.140625" style="33" customWidth="1"/>
    <col min="6" max="6" width="22.5703125" style="33" customWidth="1"/>
    <col min="7" max="16384" width="9.140625" style="33"/>
  </cols>
  <sheetData>
    <row r="6" spans="2:6" ht="45">
      <c r="B6" s="36" t="s">
        <v>115</v>
      </c>
      <c r="C6" s="36" t="s">
        <v>116</v>
      </c>
      <c r="D6" s="37" t="s">
        <v>144</v>
      </c>
      <c r="E6" s="37" t="s">
        <v>135</v>
      </c>
      <c r="F6" s="37" t="s">
        <v>117</v>
      </c>
    </row>
    <row r="7" spans="2:6">
      <c r="B7" s="36"/>
      <c r="C7" s="36" t="s">
        <v>210</v>
      </c>
      <c r="D7" s="37">
        <f>'quarterly Progress report'!H14</f>
        <v>164</v>
      </c>
      <c r="E7" s="37">
        <f>'quarterly Progress report'!I14</f>
        <v>97.041420118343197</v>
      </c>
      <c r="F7" s="37">
        <f>'quarterly Progress report'!J14</f>
        <v>97.041420118343197</v>
      </c>
    </row>
    <row r="8" spans="2:6">
      <c r="B8" s="35">
        <v>1</v>
      </c>
      <c r="C8" s="31" t="s">
        <v>118</v>
      </c>
      <c r="D8" s="32">
        <f>'quarterly Progress report'!H18</f>
        <v>6031</v>
      </c>
      <c r="E8" s="32">
        <f>'quarterly Progress report'!I18</f>
        <v>100.51666666666668</v>
      </c>
      <c r="F8" s="32">
        <f>'quarterly Progress report'!J18</f>
        <v>100.51666666666668</v>
      </c>
    </row>
    <row r="9" spans="2:6">
      <c r="B9" s="35">
        <v>2</v>
      </c>
      <c r="C9" s="31" t="s">
        <v>148</v>
      </c>
      <c r="D9" s="32">
        <f>'quarterly Progress report'!H23</f>
        <v>5918</v>
      </c>
      <c r="E9" s="32">
        <f>'quarterly Progress report'!I23</f>
        <v>98.633333333333326</v>
      </c>
      <c r="F9" s="32">
        <f>'quarterly Progress report'!J23</f>
        <v>98.633333333333326</v>
      </c>
    </row>
    <row r="10" spans="2:6" ht="33.75" customHeight="1">
      <c r="B10" s="35">
        <v>3</v>
      </c>
      <c r="C10" s="34" t="s">
        <v>143</v>
      </c>
      <c r="D10" s="31">
        <f>'quarterly Progress report'!H36</f>
        <v>0</v>
      </c>
      <c r="E10" s="31">
        <f>'quarterly Progress report'!I23</f>
        <v>98.633333333333326</v>
      </c>
      <c r="F10" s="31">
        <f>'quarterly Progress report'!J23</f>
        <v>98.633333333333326</v>
      </c>
    </row>
    <row r="11" spans="2:6">
      <c r="B11" s="35">
        <v>4</v>
      </c>
      <c r="C11" s="34" t="s">
        <v>146</v>
      </c>
      <c r="D11" s="31">
        <f>'quarterly Progress report'!H42</f>
        <v>6019</v>
      </c>
      <c r="E11" s="31">
        <f>'quarterly Progress report'!I42</f>
        <v>100.31666666666668</v>
      </c>
      <c r="F11" s="31">
        <f>'quarterly Progress report'!J42</f>
        <v>100.31666666666668</v>
      </c>
    </row>
    <row r="12" spans="2:6" ht="21" customHeight="1">
      <c r="B12" s="35">
        <v>5</v>
      </c>
      <c r="C12" s="34" t="s">
        <v>147</v>
      </c>
      <c r="D12" s="31">
        <f>'quarterly Progress report'!H32</f>
        <v>499</v>
      </c>
      <c r="E12" s="31">
        <f>'quarterly Progress report'!I32</f>
        <v>99.8</v>
      </c>
      <c r="F12" s="31">
        <f>'quarterly Progress report'!J32</f>
        <v>99.8</v>
      </c>
    </row>
    <row r="13" spans="2:6" ht="21" customHeight="1">
      <c r="B13" s="35">
        <v>6</v>
      </c>
      <c r="C13" s="40" t="s">
        <v>211</v>
      </c>
      <c r="D13" s="31">
        <f>'quarterly Progress report'!H63</f>
        <v>21660</v>
      </c>
      <c r="E13" s="31">
        <f>'quarterly Progress report'!I63</f>
        <v>93.644617380025934</v>
      </c>
      <c r="F13" s="31">
        <f>'quarterly Progress report'!J63</f>
        <v>93.644617380025934</v>
      </c>
    </row>
    <row r="14" spans="2:6">
      <c r="B14" s="35">
        <v>7</v>
      </c>
      <c r="C14" s="40" t="s">
        <v>212</v>
      </c>
      <c r="D14" s="31">
        <f>'quarterly Progress report'!H65</f>
        <v>866</v>
      </c>
      <c r="E14" s="31">
        <f>'quarterly Progress report'!I65</f>
        <v>53.456790123456784</v>
      </c>
      <c r="F14" s="31">
        <f>'quarterly Progress report'!J65</f>
        <v>53.456790123456784</v>
      </c>
    </row>
    <row r="15" spans="2:6" ht="30">
      <c r="B15" s="35">
        <v>8</v>
      </c>
      <c r="C15" s="40" t="s">
        <v>216</v>
      </c>
      <c r="D15" s="31">
        <f>'quarterly Progress report'!H64</f>
        <v>238</v>
      </c>
      <c r="E15" s="31">
        <f>'quarterly Progress report'!I64</f>
        <v>99.166666666666671</v>
      </c>
      <c r="F15" s="31">
        <f>'quarterly Progress report'!J64</f>
        <v>99.166666666666671</v>
      </c>
    </row>
    <row r="16" spans="2:6">
      <c r="B16" s="35">
        <v>9</v>
      </c>
      <c r="C16" s="41" t="s">
        <v>213</v>
      </c>
      <c r="D16" s="31">
        <f>'quarterly Progress report'!H98</f>
        <v>0</v>
      </c>
      <c r="E16" s="31" t="e">
        <f>'quarterly Progress report'!I98</f>
        <v>#DIV/0!</v>
      </c>
      <c r="F16" s="31" t="e">
        <f>'quarterly Progress report'!J98</f>
        <v>#DIV/0!</v>
      </c>
    </row>
    <row r="17" spans="2:6">
      <c r="B17" s="35">
        <v>10</v>
      </c>
      <c r="C17" s="41" t="s">
        <v>214</v>
      </c>
      <c r="D17" s="31">
        <f>'quarterly Progress report'!H100</f>
        <v>0</v>
      </c>
      <c r="E17" s="31">
        <f>'quarterly Progress report'!I100</f>
        <v>0</v>
      </c>
      <c r="F17" s="31">
        <f>'quarterly Progress report'!J100</f>
        <v>0</v>
      </c>
    </row>
    <row r="18" spans="2:6" ht="30">
      <c r="B18" s="35">
        <v>11</v>
      </c>
      <c r="C18" s="42" t="s">
        <v>155</v>
      </c>
      <c r="D18" s="31">
        <f>'quarterly Progress report'!H78</f>
        <v>0</v>
      </c>
      <c r="E18" s="31" t="e">
        <f>'quarterly Progress report'!I78</f>
        <v>#DIV/0!</v>
      </c>
      <c r="F18" s="31" t="e">
        <f>'quarterly Progress report'!J78</f>
        <v>#DIV/0!</v>
      </c>
    </row>
    <row r="19" spans="2:6" ht="30">
      <c r="B19" s="35">
        <v>12</v>
      </c>
      <c r="C19" s="42" t="s">
        <v>47</v>
      </c>
      <c r="D19" s="31">
        <f>'quarterly Progress report'!H79</f>
        <v>91796</v>
      </c>
      <c r="E19" s="31" t="e">
        <f>'quarterly Progress report'!I78</f>
        <v>#DIV/0!</v>
      </c>
      <c r="F19" s="31" t="e">
        <f>'quarterly Progress report'!J78</f>
        <v>#DIV/0!</v>
      </c>
    </row>
  </sheetData>
  <pageMargins left="0.44" right="0.25" top="0.75" bottom="0.75" header="0.3" footer="0.3"/>
  <pageSetup orientation="landscape" verticalDpi="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2:AO18"/>
  <sheetViews>
    <sheetView topLeftCell="AB7" zoomScale="115" zoomScaleNormal="115" workbookViewId="0">
      <selection activeCell="AN11" sqref="AN11"/>
    </sheetView>
  </sheetViews>
  <sheetFormatPr defaultRowHeight="12.75" outlineLevelCol="1"/>
  <cols>
    <col min="1" max="1" width="20.28515625" style="70" customWidth="1"/>
    <col min="2" max="3" width="14.5703125" style="70" hidden="1" customWidth="1" outlineLevel="1"/>
    <col min="4" max="5" width="13.140625" style="70" hidden="1" customWidth="1" outlineLevel="1"/>
    <col min="6" max="6" width="11.85546875" style="70" hidden="1" customWidth="1" outlineLevel="1"/>
    <col min="7" max="7" width="14" style="70" hidden="1" customWidth="1" outlineLevel="1"/>
    <col min="8" max="8" width="15.42578125" style="70" hidden="1" customWidth="1" outlineLevel="1"/>
    <col min="9" max="9" width="16.5703125" style="70" hidden="1" customWidth="1" outlineLevel="1"/>
    <col min="10" max="11" width="11.85546875" style="70" hidden="1" customWidth="1" outlineLevel="1"/>
    <col min="12" max="12" width="16.7109375" style="70" hidden="1" customWidth="1" outlineLevel="1"/>
    <col min="13" max="13" width="17.28515625" style="70" hidden="1" customWidth="1" outlineLevel="1"/>
    <col min="14" max="14" width="14.5703125" style="70" hidden="1" customWidth="1" outlineLevel="1"/>
    <col min="15" max="15" width="20.7109375" style="70" hidden="1" customWidth="1" outlineLevel="1"/>
    <col min="16" max="16" width="14" style="70" hidden="1" customWidth="1" outlineLevel="1"/>
    <col min="17" max="17" width="13.85546875" style="70" hidden="1" customWidth="1" outlineLevel="1"/>
    <col min="18" max="18" width="16.85546875" style="70" hidden="1" customWidth="1" outlineLevel="1"/>
    <col min="19" max="19" width="13.7109375" style="70" hidden="1" customWidth="1" outlineLevel="1"/>
    <col min="20" max="20" width="13.140625" style="70" hidden="1" customWidth="1" outlineLevel="1"/>
    <col min="21" max="21" width="14.5703125" style="70" bestFit="1" customWidth="1" collapsed="1"/>
    <col min="22" max="22" width="14.5703125" style="70" bestFit="1" customWidth="1"/>
    <col min="23" max="23" width="14" style="70" customWidth="1"/>
    <col min="24" max="24" width="13.5703125" style="70" customWidth="1"/>
    <col min="25" max="25" width="10.42578125" style="70" customWidth="1"/>
    <col min="26" max="27" width="12.85546875" style="70" bestFit="1" customWidth="1"/>
    <col min="28" max="28" width="15.140625" style="70" customWidth="1"/>
    <col min="29" max="29" width="10" style="70" customWidth="1"/>
    <col min="30" max="30" width="11.85546875" style="70" bestFit="1" customWidth="1"/>
    <col min="31" max="31" width="13.85546875" style="70" customWidth="1"/>
    <col min="32" max="35" width="12.85546875" style="70" bestFit="1" customWidth="1"/>
    <col min="36" max="36" width="12.85546875" style="70" customWidth="1"/>
    <col min="37" max="37" width="11.85546875" style="70" bestFit="1" customWidth="1"/>
    <col min="38" max="38" width="12.85546875" style="70" bestFit="1" customWidth="1"/>
    <col min="39" max="39" width="13.42578125" style="70" bestFit="1" customWidth="1"/>
    <col min="40" max="16384" width="9.140625" style="70"/>
  </cols>
  <sheetData>
    <row r="2" spans="1:41" ht="15.75">
      <c r="A2" s="135" t="s">
        <v>222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19"/>
    </row>
    <row r="3" spans="1:41" ht="18.75">
      <c r="A3" s="136" t="s">
        <v>247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20"/>
    </row>
    <row r="4" spans="1:41" ht="10.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41">
      <c r="A5" s="137" t="s">
        <v>290</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21"/>
    </row>
    <row r="6" spans="1:4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row>
    <row r="7" spans="1:41" ht="76.5">
      <c r="A7" s="50"/>
      <c r="B7" s="77" t="s">
        <v>249</v>
      </c>
      <c r="C7" s="77" t="s">
        <v>250</v>
      </c>
      <c r="D7" s="77" t="s">
        <v>251</v>
      </c>
      <c r="E7" s="78" t="s">
        <v>259</v>
      </c>
      <c r="F7" s="78" t="s">
        <v>252</v>
      </c>
      <c r="G7" s="78" t="s">
        <v>253</v>
      </c>
      <c r="H7" s="78" t="s">
        <v>254</v>
      </c>
      <c r="I7" s="79" t="s">
        <v>260</v>
      </c>
      <c r="J7" s="79" t="s">
        <v>255</v>
      </c>
      <c r="K7" s="79" t="s">
        <v>256</v>
      </c>
      <c r="L7" s="79" t="s">
        <v>257</v>
      </c>
      <c r="M7" s="80" t="s">
        <v>261</v>
      </c>
      <c r="N7" s="80" t="s">
        <v>262</v>
      </c>
      <c r="O7" s="80" t="s">
        <v>263</v>
      </c>
      <c r="P7" s="80" t="s">
        <v>264</v>
      </c>
      <c r="Q7" s="83" t="s">
        <v>267</v>
      </c>
      <c r="R7" s="83" t="s">
        <v>268</v>
      </c>
      <c r="S7" s="83" t="s">
        <v>269</v>
      </c>
      <c r="T7" s="83" t="s">
        <v>270</v>
      </c>
      <c r="U7" s="77" t="s">
        <v>283</v>
      </c>
      <c r="V7" s="77" t="s">
        <v>284</v>
      </c>
      <c r="W7" s="77" t="s">
        <v>285</v>
      </c>
      <c r="X7" s="84" t="s">
        <v>273</v>
      </c>
      <c r="Y7" s="82" t="s">
        <v>274</v>
      </c>
      <c r="Z7" s="82" t="s">
        <v>275</v>
      </c>
      <c r="AA7" s="82" t="s">
        <v>276</v>
      </c>
      <c r="AB7" s="85" t="s">
        <v>277</v>
      </c>
      <c r="AC7" s="81" t="s">
        <v>278</v>
      </c>
      <c r="AD7" s="81" t="s">
        <v>282</v>
      </c>
      <c r="AE7" s="81" t="s">
        <v>279</v>
      </c>
      <c r="AF7" s="92" t="s">
        <v>286</v>
      </c>
      <c r="AG7" s="77" t="s">
        <v>287</v>
      </c>
      <c r="AH7" s="77" t="s">
        <v>288</v>
      </c>
      <c r="AI7" s="77" t="s">
        <v>289</v>
      </c>
      <c r="AJ7" s="142" t="s">
        <v>305</v>
      </c>
      <c r="AK7" s="143" t="s">
        <v>298</v>
      </c>
      <c r="AL7" s="143" t="s">
        <v>303</v>
      </c>
      <c r="AM7" s="143" t="s">
        <v>304</v>
      </c>
    </row>
    <row r="8" spans="1:41" ht="17.25" customHeight="1">
      <c r="A8" s="51" t="s">
        <v>218</v>
      </c>
      <c r="B8" s="52">
        <v>7862500</v>
      </c>
      <c r="C8" s="52">
        <v>8546871</v>
      </c>
      <c r="D8" s="53">
        <f>+B8-C8</f>
        <v>-684371</v>
      </c>
      <c r="E8" s="53">
        <f>+D8</f>
        <v>-684371</v>
      </c>
      <c r="F8" s="53">
        <v>0</v>
      </c>
      <c r="G8" s="54">
        <v>105182</v>
      </c>
      <c r="H8" s="53">
        <f t="shared" ref="H8:H14" si="0">+E8+F8-G8</f>
        <v>-789553</v>
      </c>
      <c r="I8" s="53">
        <f>+H8</f>
        <v>-789553</v>
      </c>
      <c r="J8" s="53">
        <v>0</v>
      </c>
      <c r="K8" s="71">
        <v>156562</v>
      </c>
      <c r="L8" s="53">
        <f t="shared" ref="L8:L14" si="1">+I8+J8-K8</f>
        <v>-946115</v>
      </c>
      <c r="M8" s="53">
        <f>L8</f>
        <v>-946115</v>
      </c>
      <c r="N8" s="53">
        <v>15725000</v>
      </c>
      <c r="O8" s="71">
        <v>4924093</v>
      </c>
      <c r="P8" s="53">
        <f t="shared" ref="P8:P14" si="2">+M8+N8-O8</f>
        <v>9854792</v>
      </c>
      <c r="Q8" s="90">
        <f t="shared" ref="Q8:Q14" si="3">+P8</f>
        <v>9854792</v>
      </c>
      <c r="R8" s="90">
        <v>0</v>
      </c>
      <c r="S8" s="90">
        <v>3826031.17</v>
      </c>
      <c r="T8" s="74">
        <f t="shared" ref="T8:T14" si="4">+Q8+R8-S8</f>
        <v>6028760.8300000001</v>
      </c>
      <c r="U8" s="71">
        <f>B8+F8+J8+N8+R8</f>
        <v>23587500</v>
      </c>
      <c r="V8" s="71">
        <f>C8+G8+K8+O8+S8</f>
        <v>17558739.170000002</v>
      </c>
      <c r="W8" s="71">
        <f>U8-V8</f>
        <v>6028760.8299999982</v>
      </c>
      <c r="X8" s="71">
        <f>+T8</f>
        <v>6028760.8300000001</v>
      </c>
      <c r="Y8" s="71">
        <v>0</v>
      </c>
      <c r="Z8" s="71">
        <v>2402747.64</v>
      </c>
      <c r="AA8" s="71">
        <f>X8-Z8</f>
        <v>3626013.19</v>
      </c>
      <c r="AB8" s="71">
        <f>+AA8</f>
        <v>3626013.19</v>
      </c>
      <c r="AC8" s="71">
        <v>0</v>
      </c>
      <c r="AD8" s="71">
        <v>208206.75</v>
      </c>
      <c r="AE8" s="71">
        <f>AB8-AD8</f>
        <v>3417806.44</v>
      </c>
      <c r="AF8" s="71">
        <f>AE8</f>
        <v>3417806.44</v>
      </c>
      <c r="AG8" s="87"/>
      <c r="AH8" s="87">
        <f>2728485.24+167.72</f>
        <v>2728652.9600000004</v>
      </c>
      <c r="AI8" s="71">
        <f>AF8+AG8-AH8</f>
        <v>689153.47999999952</v>
      </c>
      <c r="AJ8" s="71">
        <f>+AI8</f>
        <v>689153.47999999952</v>
      </c>
      <c r="AK8" s="87">
        <v>0</v>
      </c>
      <c r="AL8" s="87">
        <v>90044</v>
      </c>
      <c r="AM8" s="71">
        <f>AI8+AK8-AL8</f>
        <v>599109.47999999952</v>
      </c>
    </row>
    <row r="9" spans="1:41" ht="17.25" customHeight="1">
      <c r="A9" s="51" t="s">
        <v>219</v>
      </c>
      <c r="B9" s="52">
        <v>2620830</v>
      </c>
      <c r="C9" s="52">
        <v>2848957</v>
      </c>
      <c r="D9" s="53">
        <f t="shared" ref="D9:D14" si="5">+B9-C9</f>
        <v>-228127</v>
      </c>
      <c r="E9" s="53">
        <f t="shared" ref="E9:E14" si="6">+D9</f>
        <v>-228127</v>
      </c>
      <c r="F9" s="53">
        <v>0</v>
      </c>
      <c r="G9" s="53">
        <v>35061</v>
      </c>
      <c r="H9" s="53">
        <f t="shared" si="0"/>
        <v>-263188</v>
      </c>
      <c r="I9" s="53">
        <f t="shared" ref="I9:I14" si="7">+H9</f>
        <v>-263188</v>
      </c>
      <c r="J9" s="53">
        <v>0</v>
      </c>
      <c r="K9" s="53">
        <v>52187</v>
      </c>
      <c r="L9" s="53">
        <f t="shared" si="1"/>
        <v>-315375</v>
      </c>
      <c r="M9" s="53">
        <f t="shared" ref="M9:M14" si="8">L9</f>
        <v>-315375</v>
      </c>
      <c r="N9" s="53">
        <v>0</v>
      </c>
      <c r="O9" s="74">
        <v>1641364</v>
      </c>
      <c r="P9" s="53">
        <f t="shared" si="2"/>
        <v>-1956739</v>
      </c>
      <c r="Q9" s="90">
        <f t="shared" si="3"/>
        <v>-1956739</v>
      </c>
      <c r="R9" s="90">
        <v>5241700</v>
      </c>
      <c r="S9" s="90">
        <v>1275344.06</v>
      </c>
      <c r="T9" s="74">
        <f t="shared" si="4"/>
        <v>2009616.94</v>
      </c>
      <c r="U9" s="71">
        <f t="shared" ref="U9:U15" si="9">B9+F9+J9+N9+R9</f>
        <v>7862530</v>
      </c>
      <c r="V9" s="71">
        <f t="shared" ref="V9:V16" si="10">C9+G9+K9+O9+S9</f>
        <v>5852913.0600000005</v>
      </c>
      <c r="W9" s="71">
        <f t="shared" ref="W9:W15" si="11">U9-V9</f>
        <v>2009616.9399999995</v>
      </c>
      <c r="X9" s="71">
        <f t="shared" ref="X9:X17" si="12">+T9</f>
        <v>2009616.94</v>
      </c>
      <c r="Y9" s="71">
        <v>0</v>
      </c>
      <c r="Z9" s="71">
        <v>800915.88</v>
      </c>
      <c r="AA9" s="71">
        <f>X9-Z9</f>
        <v>1208701.06</v>
      </c>
      <c r="AB9" s="71">
        <f t="shared" ref="AB9:AB12" si="13">+AA9</f>
        <v>1208701.06</v>
      </c>
      <c r="AC9" s="71">
        <v>0</v>
      </c>
      <c r="AD9" s="71">
        <v>69422.25</v>
      </c>
      <c r="AE9" s="71">
        <f>AB9-AD9</f>
        <v>1139278.81</v>
      </c>
      <c r="AF9" s="71">
        <f t="shared" ref="AF9:AF15" si="14">AE9</f>
        <v>1139278.81</v>
      </c>
      <c r="AG9" s="87"/>
      <c r="AH9" s="87">
        <f>909495.08+55.9</f>
        <v>909550.98</v>
      </c>
      <c r="AI9" s="71">
        <f>AF9+AG9-AH9</f>
        <v>229727.83000000007</v>
      </c>
      <c r="AJ9" s="71">
        <f t="shared" ref="AJ9:AJ16" si="15">+AI9</f>
        <v>229727.83000000007</v>
      </c>
      <c r="AK9" s="87">
        <v>0</v>
      </c>
      <c r="AL9" s="87">
        <v>30015</v>
      </c>
      <c r="AM9" s="71">
        <f>AI9+AK9-AL9</f>
        <v>199712.83000000007</v>
      </c>
    </row>
    <row r="10" spans="1:41" ht="17.25" customHeight="1">
      <c r="A10" s="51" t="s">
        <v>220</v>
      </c>
      <c r="B10" s="52">
        <v>2500</v>
      </c>
      <c r="C10" s="52"/>
      <c r="D10" s="53">
        <f t="shared" si="5"/>
        <v>2500</v>
      </c>
      <c r="E10" s="53">
        <f t="shared" si="6"/>
        <v>2500</v>
      </c>
      <c r="F10" s="53">
        <v>0</v>
      </c>
      <c r="G10" s="53"/>
      <c r="H10" s="53">
        <f t="shared" si="0"/>
        <v>2500</v>
      </c>
      <c r="I10" s="53">
        <f t="shared" si="7"/>
        <v>2500</v>
      </c>
      <c r="J10" s="53">
        <v>0</v>
      </c>
      <c r="K10" s="53"/>
      <c r="L10" s="53">
        <f t="shared" si="1"/>
        <v>2500</v>
      </c>
      <c r="M10" s="53">
        <f t="shared" si="8"/>
        <v>2500</v>
      </c>
      <c r="N10" s="53">
        <v>0</v>
      </c>
      <c r="O10" s="53">
        <v>0</v>
      </c>
      <c r="P10" s="53">
        <f t="shared" si="2"/>
        <v>2500</v>
      </c>
      <c r="Q10" s="90">
        <f t="shared" si="3"/>
        <v>2500</v>
      </c>
      <c r="R10" s="90">
        <v>0</v>
      </c>
      <c r="S10" s="90">
        <v>0</v>
      </c>
      <c r="T10" s="74">
        <f t="shared" si="4"/>
        <v>2500</v>
      </c>
      <c r="U10" s="71">
        <f t="shared" si="9"/>
        <v>2500</v>
      </c>
      <c r="V10" s="71">
        <f t="shared" si="10"/>
        <v>0</v>
      </c>
      <c r="W10" s="71">
        <f t="shared" si="11"/>
        <v>2500</v>
      </c>
      <c r="X10" s="71">
        <f t="shared" si="12"/>
        <v>2500</v>
      </c>
      <c r="Y10" s="71"/>
      <c r="Z10" s="71"/>
      <c r="AA10" s="71">
        <v>2500</v>
      </c>
      <c r="AB10" s="71">
        <f t="shared" si="13"/>
        <v>2500</v>
      </c>
      <c r="AC10" s="71"/>
      <c r="AD10" s="71"/>
      <c r="AE10" s="71">
        <v>2500</v>
      </c>
      <c r="AF10" s="71">
        <f t="shared" si="14"/>
        <v>2500</v>
      </c>
      <c r="AG10" s="87"/>
      <c r="AH10" s="87"/>
      <c r="AI10" s="71">
        <f t="shared" ref="AI10:AJ15" si="16">AF10+AG10-AH10</f>
        <v>2500</v>
      </c>
      <c r="AJ10" s="71">
        <f t="shared" si="15"/>
        <v>2500</v>
      </c>
      <c r="AK10" s="87">
        <v>0</v>
      </c>
      <c r="AL10" s="87"/>
      <c r="AM10" s="71">
        <f t="shared" ref="AM10:AM15" si="17">AI10+AK10-AL10</f>
        <v>2500</v>
      </c>
    </row>
    <row r="11" spans="1:41" ht="17.25" customHeight="1">
      <c r="A11" s="51" t="s">
        <v>221</v>
      </c>
      <c r="B11" s="52">
        <v>0</v>
      </c>
      <c r="C11" s="52"/>
      <c r="D11" s="53">
        <f t="shared" si="5"/>
        <v>0</v>
      </c>
      <c r="E11" s="53">
        <f t="shared" si="6"/>
        <v>0</v>
      </c>
      <c r="F11" s="53">
        <v>0</v>
      </c>
      <c r="G11" s="53"/>
      <c r="H11" s="53">
        <f t="shared" si="0"/>
        <v>0</v>
      </c>
      <c r="I11" s="53">
        <f t="shared" si="7"/>
        <v>0</v>
      </c>
      <c r="J11" s="53">
        <v>0</v>
      </c>
      <c r="K11" s="53"/>
      <c r="L11" s="53">
        <f t="shared" si="1"/>
        <v>0</v>
      </c>
      <c r="M11" s="53">
        <f t="shared" si="8"/>
        <v>0</v>
      </c>
      <c r="N11" s="53">
        <v>0</v>
      </c>
      <c r="O11" s="53">
        <v>0</v>
      </c>
      <c r="P11" s="53">
        <f t="shared" si="2"/>
        <v>0</v>
      </c>
      <c r="Q11" s="90">
        <f t="shared" si="3"/>
        <v>0</v>
      </c>
      <c r="R11" s="90">
        <v>0</v>
      </c>
      <c r="S11" s="90">
        <v>0</v>
      </c>
      <c r="T11" s="74">
        <f t="shared" si="4"/>
        <v>0</v>
      </c>
      <c r="U11" s="71">
        <f t="shared" si="9"/>
        <v>0</v>
      </c>
      <c r="V11" s="71">
        <f t="shared" si="10"/>
        <v>0</v>
      </c>
      <c r="W11" s="71">
        <f t="shared" si="11"/>
        <v>0</v>
      </c>
      <c r="X11" s="71">
        <f t="shared" si="12"/>
        <v>0</v>
      </c>
      <c r="Y11" s="71"/>
      <c r="Z11" s="71"/>
      <c r="AA11" s="71"/>
      <c r="AB11" s="71">
        <f t="shared" si="13"/>
        <v>0</v>
      </c>
      <c r="AC11" s="71"/>
      <c r="AD11" s="71"/>
      <c r="AE11" s="71"/>
      <c r="AF11" s="71">
        <f t="shared" si="14"/>
        <v>0</v>
      </c>
      <c r="AG11" s="87"/>
      <c r="AH11" s="87"/>
      <c r="AI11" s="71">
        <f t="shared" si="16"/>
        <v>0</v>
      </c>
      <c r="AJ11" s="71">
        <f t="shared" si="15"/>
        <v>0</v>
      </c>
      <c r="AK11" s="87"/>
      <c r="AL11" s="87"/>
      <c r="AM11" s="71">
        <f t="shared" si="17"/>
        <v>0</v>
      </c>
    </row>
    <row r="12" spans="1:41" ht="17.25" customHeight="1">
      <c r="A12" s="51" t="s">
        <v>227</v>
      </c>
      <c r="B12" s="52">
        <v>114585</v>
      </c>
      <c r="C12" s="52"/>
      <c r="D12" s="53">
        <f t="shared" si="5"/>
        <v>114585</v>
      </c>
      <c r="E12" s="53">
        <f t="shared" si="6"/>
        <v>114585</v>
      </c>
      <c r="F12" s="53">
        <v>97</v>
      </c>
      <c r="G12" s="53"/>
      <c r="H12" s="53">
        <f t="shared" si="0"/>
        <v>114682</v>
      </c>
      <c r="I12" s="53">
        <f t="shared" si="7"/>
        <v>114682</v>
      </c>
      <c r="J12" s="53">
        <v>1229</v>
      </c>
      <c r="K12" s="53"/>
      <c r="L12" s="53">
        <f t="shared" si="1"/>
        <v>115911</v>
      </c>
      <c r="M12" s="53">
        <f t="shared" si="8"/>
        <v>115911</v>
      </c>
      <c r="N12" s="53">
        <v>59860</v>
      </c>
      <c r="O12" s="53">
        <v>0</v>
      </c>
      <c r="P12" s="53">
        <f t="shared" si="2"/>
        <v>175771</v>
      </c>
      <c r="Q12" s="90">
        <f t="shared" si="3"/>
        <v>175771</v>
      </c>
      <c r="R12" s="90">
        <v>96802</v>
      </c>
      <c r="S12" s="90">
        <v>0</v>
      </c>
      <c r="T12" s="74">
        <v>272573</v>
      </c>
      <c r="U12" s="71">
        <f t="shared" si="9"/>
        <v>272573</v>
      </c>
      <c r="V12" s="71">
        <f t="shared" si="10"/>
        <v>0</v>
      </c>
      <c r="W12" s="71">
        <f t="shared" si="11"/>
        <v>272573</v>
      </c>
      <c r="X12" s="71">
        <f t="shared" si="12"/>
        <v>272573</v>
      </c>
      <c r="Y12" s="71">
        <v>79601</v>
      </c>
      <c r="Z12" s="71"/>
      <c r="AA12" s="71">
        <f>+X12+Y12</f>
        <v>352174</v>
      </c>
      <c r="AB12" s="71">
        <f t="shared" si="13"/>
        <v>352174</v>
      </c>
      <c r="AC12" s="71">
        <v>52562</v>
      </c>
      <c r="AD12" s="71"/>
      <c r="AE12" s="71">
        <f>+AB12+AC12</f>
        <v>404736</v>
      </c>
      <c r="AF12" s="71">
        <f t="shared" si="14"/>
        <v>404736</v>
      </c>
      <c r="AG12" s="87">
        <f>27925+2035</f>
        <v>29960</v>
      </c>
      <c r="AH12" s="87"/>
      <c r="AI12" s="71">
        <f t="shared" si="16"/>
        <v>434696</v>
      </c>
      <c r="AJ12" s="71">
        <f t="shared" si="15"/>
        <v>434696</v>
      </c>
      <c r="AK12" s="87">
        <v>14466</v>
      </c>
      <c r="AL12" s="87"/>
      <c r="AM12" s="71">
        <f>AJ12+AK12-AL12</f>
        <v>449162</v>
      </c>
      <c r="AN12" s="116"/>
      <c r="AO12" s="116"/>
    </row>
    <row r="13" spans="1:41" ht="17.25" customHeight="1">
      <c r="A13" s="51" t="s">
        <v>228</v>
      </c>
      <c r="B13" s="52">
        <f>621444</f>
        <v>621444</v>
      </c>
      <c r="C13" s="52"/>
      <c r="D13" s="53">
        <f t="shared" si="5"/>
        <v>621444</v>
      </c>
      <c r="E13" s="53">
        <f t="shared" si="6"/>
        <v>621444</v>
      </c>
      <c r="F13" s="53">
        <v>103453</v>
      </c>
      <c r="G13" s="53"/>
      <c r="H13" s="53">
        <f t="shared" si="0"/>
        <v>724897</v>
      </c>
      <c r="I13" s="53">
        <f t="shared" si="7"/>
        <v>724897</v>
      </c>
      <c r="J13" s="53">
        <f>187753</f>
        <v>187753</v>
      </c>
      <c r="K13" s="53"/>
      <c r="L13" s="53">
        <f t="shared" si="1"/>
        <v>912650</v>
      </c>
      <c r="M13" s="53">
        <f t="shared" si="8"/>
        <v>912650</v>
      </c>
      <c r="N13" s="53">
        <v>-912650</v>
      </c>
      <c r="O13" s="53"/>
      <c r="P13" s="53">
        <f t="shared" si="2"/>
        <v>0</v>
      </c>
      <c r="Q13" s="90">
        <f t="shared" si="3"/>
        <v>0</v>
      </c>
      <c r="R13" s="90"/>
      <c r="S13" s="90"/>
      <c r="T13" s="74"/>
      <c r="U13" s="71">
        <f t="shared" si="9"/>
        <v>0</v>
      </c>
      <c r="V13" s="71">
        <f t="shared" si="10"/>
        <v>0</v>
      </c>
      <c r="W13" s="71">
        <f t="shared" si="11"/>
        <v>0</v>
      </c>
      <c r="X13" s="71"/>
      <c r="Y13" s="87"/>
      <c r="Z13" s="71"/>
      <c r="AA13" s="71"/>
      <c r="AB13" s="71"/>
      <c r="AC13" s="87"/>
      <c r="AD13" s="71"/>
      <c r="AE13" s="71"/>
      <c r="AF13" s="71">
        <f t="shared" si="14"/>
        <v>0</v>
      </c>
      <c r="AG13" s="87">
        <v>0</v>
      </c>
      <c r="AH13" s="87"/>
      <c r="AI13" s="71">
        <f t="shared" si="16"/>
        <v>0</v>
      </c>
      <c r="AJ13" s="71">
        <f t="shared" si="15"/>
        <v>0</v>
      </c>
      <c r="AK13" s="87">
        <v>0</v>
      </c>
      <c r="AL13" s="87"/>
      <c r="AM13" s="71">
        <f t="shared" si="17"/>
        <v>0</v>
      </c>
    </row>
    <row r="14" spans="1:41" ht="17.25" customHeight="1">
      <c r="A14" s="51" t="s">
        <v>248</v>
      </c>
      <c r="B14" s="52">
        <f>18980+182000</f>
        <v>200980</v>
      </c>
      <c r="C14" s="52"/>
      <c r="D14" s="53">
        <f t="shared" si="5"/>
        <v>200980</v>
      </c>
      <c r="E14" s="53">
        <f t="shared" si="6"/>
        <v>200980</v>
      </c>
      <c r="F14" s="52">
        <v>36000</v>
      </c>
      <c r="G14" s="51"/>
      <c r="H14" s="53">
        <f t="shared" si="0"/>
        <v>236980</v>
      </c>
      <c r="I14" s="53">
        <f t="shared" si="7"/>
        <v>236980</v>
      </c>
      <c r="J14" s="52">
        <v>24000</v>
      </c>
      <c r="K14" s="51"/>
      <c r="L14" s="53">
        <f t="shared" si="1"/>
        <v>260980</v>
      </c>
      <c r="M14" s="53">
        <f t="shared" si="8"/>
        <v>260980</v>
      </c>
      <c r="N14" s="52">
        <v>-260980</v>
      </c>
      <c r="O14" s="52">
        <v>0</v>
      </c>
      <c r="P14" s="53">
        <f t="shared" si="2"/>
        <v>0</v>
      </c>
      <c r="Q14" s="90">
        <f t="shared" si="3"/>
        <v>0</v>
      </c>
      <c r="R14" s="90"/>
      <c r="S14" s="90"/>
      <c r="T14" s="74">
        <f t="shared" si="4"/>
        <v>0</v>
      </c>
      <c r="U14" s="71">
        <f t="shared" si="9"/>
        <v>0</v>
      </c>
      <c r="V14" s="71">
        <f t="shared" si="10"/>
        <v>0</v>
      </c>
      <c r="W14" s="71">
        <f t="shared" si="11"/>
        <v>0</v>
      </c>
      <c r="X14" s="71">
        <f t="shared" si="12"/>
        <v>0</v>
      </c>
      <c r="Y14" s="87"/>
      <c r="Z14" s="71"/>
      <c r="AA14" s="71"/>
      <c r="AB14" s="71">
        <f t="shared" ref="AB14" si="18">+AA14</f>
        <v>0</v>
      </c>
      <c r="AC14" s="87"/>
      <c r="AD14" s="71"/>
      <c r="AE14" s="71"/>
      <c r="AF14" s="71">
        <f t="shared" si="14"/>
        <v>0</v>
      </c>
      <c r="AG14" s="87"/>
      <c r="AH14" s="87"/>
      <c r="AI14" s="71">
        <f t="shared" si="16"/>
        <v>0</v>
      </c>
      <c r="AJ14" s="71">
        <f t="shared" si="15"/>
        <v>0</v>
      </c>
      <c r="AK14" s="87"/>
      <c r="AL14" s="87"/>
      <c r="AM14" s="71">
        <f t="shared" si="17"/>
        <v>0</v>
      </c>
      <c r="AO14" s="116"/>
    </row>
    <row r="15" spans="1:41" ht="42.75" customHeight="1">
      <c r="A15" s="60" t="s">
        <v>121</v>
      </c>
      <c r="B15" s="52"/>
      <c r="C15" s="52"/>
      <c r="D15" s="53"/>
      <c r="E15" s="53"/>
      <c r="F15" s="52"/>
      <c r="G15" s="51"/>
      <c r="H15" s="53"/>
      <c r="I15" s="53"/>
      <c r="J15" s="52"/>
      <c r="K15" s="51"/>
      <c r="L15" s="53"/>
      <c r="M15" s="53"/>
      <c r="N15" s="52"/>
      <c r="O15" s="52"/>
      <c r="P15" s="53"/>
      <c r="Q15" s="90"/>
      <c r="R15" s="90"/>
      <c r="S15" s="90"/>
      <c r="T15" s="74"/>
      <c r="U15" s="71">
        <f t="shared" si="9"/>
        <v>0</v>
      </c>
      <c r="V15" s="71">
        <f t="shared" si="10"/>
        <v>0</v>
      </c>
      <c r="W15" s="71">
        <f t="shared" si="11"/>
        <v>0</v>
      </c>
      <c r="X15" s="71"/>
      <c r="Y15" s="87"/>
      <c r="Z15" s="71"/>
      <c r="AA15" s="71"/>
      <c r="AB15" s="71"/>
      <c r="AC15" s="87"/>
      <c r="AD15" s="71"/>
      <c r="AE15" s="71"/>
      <c r="AF15" s="71">
        <f t="shared" si="14"/>
        <v>0</v>
      </c>
      <c r="AG15" s="87"/>
      <c r="AH15" s="87"/>
      <c r="AI15" s="71">
        <f t="shared" si="16"/>
        <v>0</v>
      </c>
      <c r="AJ15" s="71">
        <f t="shared" si="15"/>
        <v>0</v>
      </c>
      <c r="AK15" s="87"/>
      <c r="AL15" s="87"/>
      <c r="AM15" s="71">
        <f t="shared" si="17"/>
        <v>0</v>
      </c>
    </row>
    <row r="16" spans="1:41" ht="17.25" customHeight="1">
      <c r="A16" s="96"/>
      <c r="B16" s="61">
        <f>SUM(B8:B15)</f>
        <v>11422839</v>
      </c>
      <c r="C16" s="61">
        <f t="shared" ref="C16:AA16" si="19">SUM(C8:C15)</f>
        <v>11395828</v>
      </c>
      <c r="D16" s="61">
        <f t="shared" si="19"/>
        <v>27011</v>
      </c>
      <c r="E16" s="61">
        <f t="shared" si="19"/>
        <v>27011</v>
      </c>
      <c r="F16" s="61">
        <f t="shared" si="19"/>
        <v>139550</v>
      </c>
      <c r="G16" s="61">
        <f t="shared" si="19"/>
        <v>140243</v>
      </c>
      <c r="H16" s="61">
        <f t="shared" si="19"/>
        <v>26318</v>
      </c>
      <c r="I16" s="61">
        <f t="shared" si="19"/>
        <v>26318</v>
      </c>
      <c r="J16" s="61">
        <f t="shared" si="19"/>
        <v>212982</v>
      </c>
      <c r="K16" s="61">
        <f t="shared" si="19"/>
        <v>208749</v>
      </c>
      <c r="L16" s="61">
        <f t="shared" si="19"/>
        <v>30551</v>
      </c>
      <c r="M16" s="61">
        <f t="shared" si="19"/>
        <v>30551</v>
      </c>
      <c r="N16" s="61">
        <f t="shared" si="19"/>
        <v>14611230</v>
      </c>
      <c r="O16" s="61">
        <f t="shared" si="19"/>
        <v>6565457</v>
      </c>
      <c r="P16" s="61">
        <f t="shared" si="19"/>
        <v>8076324</v>
      </c>
      <c r="Q16" s="61">
        <f t="shared" si="19"/>
        <v>8076324</v>
      </c>
      <c r="R16" s="61">
        <f t="shared" si="19"/>
        <v>5338502</v>
      </c>
      <c r="S16" s="61">
        <f t="shared" si="19"/>
        <v>5101375.2300000004</v>
      </c>
      <c r="T16" s="61">
        <f t="shared" si="19"/>
        <v>8313450.7699999996</v>
      </c>
      <c r="U16" s="91">
        <f>B16+F16+J16+N16+R16</f>
        <v>31725103</v>
      </c>
      <c r="V16" s="71">
        <f t="shared" si="10"/>
        <v>23411652.23</v>
      </c>
      <c r="W16" s="71">
        <f>U16-V16</f>
        <v>8313450.7699999996</v>
      </c>
      <c r="X16" s="91">
        <f t="shared" si="19"/>
        <v>8313450.7699999996</v>
      </c>
      <c r="Y16" s="91">
        <f t="shared" si="19"/>
        <v>79601</v>
      </c>
      <c r="Z16" s="91">
        <f t="shared" si="19"/>
        <v>3203663.52</v>
      </c>
      <c r="AA16" s="91">
        <f t="shared" si="19"/>
        <v>5189388.25</v>
      </c>
      <c r="AB16" s="91">
        <f t="shared" ref="AB16:AD16" si="20">SUM(AB8:AB15)</f>
        <v>5189388.25</v>
      </c>
      <c r="AC16" s="91">
        <f t="shared" si="20"/>
        <v>52562</v>
      </c>
      <c r="AD16" s="91">
        <f t="shared" si="20"/>
        <v>277629</v>
      </c>
      <c r="AE16" s="91">
        <f>SUM(AE8:AE15)</f>
        <v>4964321.25</v>
      </c>
      <c r="AF16" s="91">
        <f t="shared" ref="AF16:AI16" si="21">SUM(AF8:AF15)</f>
        <v>4964321.25</v>
      </c>
      <c r="AG16" s="91">
        <f t="shared" si="21"/>
        <v>29960</v>
      </c>
      <c r="AH16" s="91">
        <f>SUM(AH8:AH15)</f>
        <v>3638203.9400000004</v>
      </c>
      <c r="AI16" s="91">
        <f t="shared" si="21"/>
        <v>1356077.3099999996</v>
      </c>
      <c r="AJ16" s="91">
        <f t="shared" si="15"/>
        <v>1356077.3099999996</v>
      </c>
      <c r="AK16" s="91">
        <f t="shared" ref="AK16" si="22">SUM(AK8:AK15)</f>
        <v>14466</v>
      </c>
      <c r="AL16" s="91">
        <f>SUM(AL8:AL15)</f>
        <v>120059</v>
      </c>
      <c r="AM16" s="91">
        <f t="shared" ref="AM16" si="23">SUM(AM8:AM15)</f>
        <v>1250484.3099999996</v>
      </c>
    </row>
    <row r="17" spans="7:25">
      <c r="T17" s="75">
        <f>T16-8313450.77</f>
        <v>0</v>
      </c>
      <c r="U17" s="75"/>
      <c r="V17" s="93"/>
      <c r="W17" s="93"/>
      <c r="X17" s="94">
        <f t="shared" si="12"/>
        <v>0</v>
      </c>
      <c r="Y17" s="95"/>
    </row>
    <row r="18" spans="7:25">
      <c r="G18" s="89"/>
      <c r="Y18" s="88"/>
    </row>
  </sheetData>
  <mergeCells count="3">
    <mergeCell ref="A2:AI2"/>
    <mergeCell ref="A3:AI3"/>
    <mergeCell ref="A5:AI5"/>
  </mergeCells>
  <pageMargins left="0.16" right="0.18" top="0.75" bottom="0.24" header="0.3" footer="0.17"/>
  <pageSetup paperSize="9" scale="68" orientation="landscape" verticalDpi="0" r:id="rId1"/>
</worksheet>
</file>

<file path=xl/worksheets/sheet4.xml><?xml version="1.0" encoding="utf-8"?>
<worksheet xmlns="http://schemas.openxmlformats.org/spreadsheetml/2006/main" xmlns:r="http://schemas.openxmlformats.org/officeDocument/2006/relationships">
  <dimension ref="A2:M71"/>
  <sheetViews>
    <sheetView zoomScale="80" zoomScaleNormal="80" workbookViewId="0">
      <pane xSplit="2" ySplit="6" topLeftCell="C58" activePane="bottomRight" state="frozen"/>
      <selection pane="topRight" activeCell="C1" sqref="C1"/>
      <selection pane="bottomLeft" activeCell="A6" sqref="A6"/>
      <selection pane="bottomRight" activeCell="K54" sqref="K54"/>
    </sheetView>
  </sheetViews>
  <sheetFormatPr defaultColWidth="9.140625" defaultRowHeight="12.75"/>
  <cols>
    <col min="1" max="1" width="7.140625" customWidth="1"/>
    <col min="2" max="2" width="29.140625" customWidth="1"/>
    <col min="3" max="3" width="15.7109375" customWidth="1"/>
    <col min="4" max="4" width="15.140625" customWidth="1"/>
    <col min="5" max="5" width="18" customWidth="1"/>
    <col min="6" max="6" width="15.28515625" customWidth="1"/>
    <col min="7" max="7" width="15.140625" customWidth="1"/>
    <col min="8" max="8" width="12.42578125" customWidth="1"/>
    <col min="9" max="9" width="18.28515625" customWidth="1"/>
    <col min="10" max="10" width="14.7109375" customWidth="1"/>
    <col min="11" max="11" width="9.42578125" customWidth="1"/>
  </cols>
  <sheetData>
    <row r="2" spans="1:13" ht="15.75">
      <c r="A2" s="135" t="s">
        <v>10</v>
      </c>
      <c r="B2" s="135"/>
      <c r="C2" s="138" t="s">
        <v>222</v>
      </c>
      <c r="D2" s="138"/>
      <c r="E2" s="138"/>
      <c r="F2" s="138"/>
      <c r="G2" s="138"/>
      <c r="H2" s="138"/>
      <c r="I2" s="138"/>
      <c r="J2" s="138"/>
      <c r="K2" s="106"/>
    </row>
    <row r="3" spans="1:13" ht="24" customHeight="1">
      <c r="A3" s="135" t="s">
        <v>11</v>
      </c>
      <c r="B3" s="135"/>
      <c r="C3" s="139" t="s">
        <v>294</v>
      </c>
      <c r="D3" s="139"/>
      <c r="E3" s="139"/>
      <c r="F3" s="139"/>
      <c r="G3" s="139"/>
      <c r="H3" s="139"/>
      <c r="I3" s="139"/>
      <c r="J3" s="139"/>
      <c r="K3" s="106"/>
    </row>
    <row r="4" spans="1:13">
      <c r="C4" t="s">
        <v>299</v>
      </c>
    </row>
    <row r="5" spans="1:13" ht="12.75" customHeight="1">
      <c r="A5" s="141" t="s">
        <v>67</v>
      </c>
      <c r="B5" s="141" t="s">
        <v>68</v>
      </c>
      <c r="C5" s="140" t="s">
        <v>229</v>
      </c>
      <c r="D5" s="140" t="s">
        <v>291</v>
      </c>
      <c r="E5" s="140" t="s">
        <v>292</v>
      </c>
      <c r="F5" s="140" t="s">
        <v>293</v>
      </c>
      <c r="G5" s="140" t="s">
        <v>300</v>
      </c>
      <c r="H5" s="140" t="s">
        <v>301</v>
      </c>
      <c r="I5" s="140" t="s">
        <v>302</v>
      </c>
      <c r="J5" s="140" t="s">
        <v>114</v>
      </c>
    </row>
    <row r="6" spans="1:13" ht="81" customHeight="1">
      <c r="A6" s="141"/>
      <c r="B6" s="141"/>
      <c r="C6" s="140"/>
      <c r="D6" s="140"/>
      <c r="E6" s="140"/>
      <c r="F6" s="140"/>
      <c r="G6" s="140"/>
      <c r="H6" s="140"/>
      <c r="I6" s="140"/>
      <c r="J6" s="140"/>
    </row>
    <row r="7" spans="1:13" ht="15.75">
      <c r="A7" s="109">
        <v>1</v>
      </c>
      <c r="B7" s="25" t="s">
        <v>69</v>
      </c>
      <c r="C7" s="100">
        <f>SUM(C8:C13)</f>
        <v>390000</v>
      </c>
      <c r="D7" s="100">
        <f>SUM(D8:D13)</f>
        <v>318598</v>
      </c>
      <c r="E7" s="100">
        <f>+D7/C7*100</f>
        <v>81.691794871794883</v>
      </c>
      <c r="F7" s="100">
        <f>SUM(F8:F13)</f>
        <v>71402</v>
      </c>
      <c r="G7" s="100">
        <f>SUM(G8:G13)</f>
        <v>0</v>
      </c>
      <c r="H7" s="100">
        <f>+G7/F7*100</f>
        <v>0</v>
      </c>
      <c r="I7" s="100">
        <f>SUM(I8:I13)</f>
        <v>71402</v>
      </c>
      <c r="J7" s="100">
        <f>+I7/C7*100</f>
        <v>18.308205128205131</v>
      </c>
      <c r="L7" s="99"/>
      <c r="M7" s="99"/>
    </row>
    <row r="8" spans="1:13" ht="15.75">
      <c r="A8" s="108">
        <v>1.1000000000000001</v>
      </c>
      <c r="B8" s="26" t="s">
        <v>70</v>
      </c>
      <c r="C8" s="86">
        <v>90000</v>
      </c>
      <c r="D8" s="86">
        <v>98935</v>
      </c>
      <c r="E8" s="86">
        <f>+D8/C8*100</f>
        <v>109.92777777777778</v>
      </c>
      <c r="F8" s="86">
        <f>+C8-D8</f>
        <v>-8935</v>
      </c>
      <c r="G8" s="86">
        <v>0</v>
      </c>
      <c r="H8" s="86">
        <f>+G8/F8*100</f>
        <v>0</v>
      </c>
      <c r="I8" s="86">
        <f>+F8-G8</f>
        <v>-8935</v>
      </c>
      <c r="J8" s="86">
        <f>+I8/C8*100</f>
        <v>-9.9277777777777789</v>
      </c>
    </row>
    <row r="9" spans="1:13" ht="15.75">
      <c r="A9" s="108">
        <v>1.2</v>
      </c>
      <c r="B9" s="26" t="s">
        <v>71</v>
      </c>
      <c r="C9" s="86">
        <v>100000</v>
      </c>
      <c r="D9" s="86">
        <v>83663</v>
      </c>
      <c r="E9" s="86">
        <f t="shared" ref="E9:E61" si="0">+D9/C9*100</f>
        <v>83.662999999999997</v>
      </c>
      <c r="F9" s="86">
        <f t="shared" ref="F9:F62" si="1">+C9-D9</f>
        <v>16337</v>
      </c>
      <c r="G9" s="86">
        <v>0</v>
      </c>
      <c r="H9" s="86">
        <f t="shared" ref="H9:H61" si="2">+G9/F9*100</f>
        <v>0</v>
      </c>
      <c r="I9" s="86">
        <f t="shared" ref="I9:I61" si="3">+F9-G9</f>
        <v>16337</v>
      </c>
      <c r="J9" s="86">
        <f t="shared" ref="J9:J61" si="4">+I9/C9*100</f>
        <v>16.337</v>
      </c>
    </row>
    <row r="10" spans="1:13" ht="17.25" customHeight="1">
      <c r="A10" s="108">
        <v>1.3</v>
      </c>
      <c r="B10" s="26" t="s">
        <v>72</v>
      </c>
      <c r="C10" s="86">
        <v>200000</v>
      </c>
      <c r="D10" s="86">
        <v>136000</v>
      </c>
      <c r="E10" s="86">
        <f t="shared" si="0"/>
        <v>68</v>
      </c>
      <c r="F10" s="86">
        <f t="shared" si="1"/>
        <v>64000</v>
      </c>
      <c r="G10" s="86">
        <v>0</v>
      </c>
      <c r="H10" s="86">
        <f t="shared" si="2"/>
        <v>0</v>
      </c>
      <c r="I10" s="86">
        <f t="shared" si="3"/>
        <v>64000</v>
      </c>
      <c r="J10" s="86">
        <f t="shared" si="4"/>
        <v>32</v>
      </c>
    </row>
    <row r="11" spans="1:13" ht="15.75">
      <c r="A11" s="108">
        <v>1.4</v>
      </c>
      <c r="B11" s="26" t="s">
        <v>73</v>
      </c>
      <c r="C11" s="86"/>
      <c r="D11" s="86"/>
      <c r="E11" s="86"/>
      <c r="F11" s="86"/>
      <c r="G11" s="86"/>
      <c r="H11" s="86"/>
      <c r="I11" s="86"/>
      <c r="J11" s="86"/>
    </row>
    <row r="12" spans="1:13" ht="15.75">
      <c r="A12" s="108">
        <v>1.5</v>
      </c>
      <c r="B12" s="26" t="s">
        <v>74</v>
      </c>
      <c r="C12" s="86"/>
      <c r="D12" s="86"/>
      <c r="E12" s="86"/>
      <c r="F12" s="86"/>
      <c r="G12" s="86"/>
      <c r="H12" s="86"/>
      <c r="I12" s="86"/>
      <c r="J12" s="86"/>
    </row>
    <row r="13" spans="1:13" ht="15.75">
      <c r="A13" s="108">
        <v>1.6</v>
      </c>
      <c r="B13" s="26" t="s">
        <v>75</v>
      </c>
      <c r="C13" s="86"/>
      <c r="D13" s="86"/>
      <c r="E13" s="86"/>
      <c r="F13" s="86"/>
      <c r="G13" s="86"/>
      <c r="H13" s="86"/>
      <c r="I13" s="86"/>
      <c r="J13" s="86"/>
    </row>
    <row r="14" spans="1:13" ht="15.75">
      <c r="A14" s="109">
        <v>2</v>
      </c>
      <c r="B14" s="27" t="s">
        <v>76</v>
      </c>
      <c r="C14" s="100">
        <f>SUM(C15:C19)</f>
        <v>1800000</v>
      </c>
      <c r="D14" s="100">
        <f>SUM(D15:D19)</f>
        <v>1081889</v>
      </c>
      <c r="E14" s="100">
        <f>+D14/C14*100</f>
        <v>60.104944444444442</v>
      </c>
      <c r="F14" s="100">
        <f>SUM(F15:F19)</f>
        <v>718111</v>
      </c>
      <c r="G14" s="100">
        <f>SUM(G15:G19)</f>
        <v>7232</v>
      </c>
      <c r="H14" s="100">
        <f>+G14/F14*100</f>
        <v>1.0070866481644203</v>
      </c>
      <c r="I14" s="100">
        <f>SUM(I15:I19)</f>
        <v>710879</v>
      </c>
      <c r="J14" s="100">
        <f>+I14/C14*100</f>
        <v>39.493277777777777</v>
      </c>
    </row>
    <row r="15" spans="1:13" ht="31.5">
      <c r="A15" s="112">
        <v>2.1</v>
      </c>
      <c r="B15" s="26" t="s">
        <v>77</v>
      </c>
      <c r="C15" s="101">
        <v>900000</v>
      </c>
      <c r="D15" s="86">
        <v>651355</v>
      </c>
      <c r="E15" s="86">
        <f t="shared" si="0"/>
        <v>72.37277777777777</v>
      </c>
      <c r="F15" s="86">
        <f t="shared" si="1"/>
        <v>248645</v>
      </c>
      <c r="G15" s="86"/>
      <c r="H15" s="86">
        <f t="shared" si="2"/>
        <v>0</v>
      </c>
      <c r="I15" s="86">
        <f t="shared" si="3"/>
        <v>248645</v>
      </c>
      <c r="J15" s="86">
        <f t="shared" si="4"/>
        <v>27.627222222222219</v>
      </c>
    </row>
    <row r="16" spans="1:13" ht="31.5">
      <c r="A16" s="113">
        <v>2.2000000000000002</v>
      </c>
      <c r="B16" s="26" t="s">
        <v>78</v>
      </c>
      <c r="C16" s="101">
        <v>400000</v>
      </c>
      <c r="D16" s="86">
        <v>347436</v>
      </c>
      <c r="E16" s="86">
        <f t="shared" si="0"/>
        <v>86.858999999999995</v>
      </c>
      <c r="F16" s="86">
        <f t="shared" si="1"/>
        <v>52564</v>
      </c>
      <c r="G16" s="86"/>
      <c r="H16" s="86">
        <f t="shared" si="2"/>
        <v>0</v>
      </c>
      <c r="I16" s="86">
        <f t="shared" si="3"/>
        <v>52564</v>
      </c>
      <c r="J16" s="86">
        <f t="shared" si="4"/>
        <v>13.141</v>
      </c>
    </row>
    <row r="17" spans="1:10" ht="31.5">
      <c r="A17" s="114">
        <v>2.2999999999999998</v>
      </c>
      <c r="B17" s="26" t="s">
        <v>79</v>
      </c>
      <c r="C17" s="101">
        <v>500000</v>
      </c>
      <c r="D17" s="86">
        <v>83098</v>
      </c>
      <c r="E17" s="86">
        <f t="shared" si="0"/>
        <v>16.619600000000002</v>
      </c>
      <c r="F17" s="86">
        <f t="shared" si="1"/>
        <v>416902</v>
      </c>
      <c r="G17" s="86">
        <v>7232</v>
      </c>
      <c r="H17" s="86">
        <f t="shared" si="2"/>
        <v>1.7347002413037116</v>
      </c>
      <c r="I17" s="86">
        <f t="shared" si="3"/>
        <v>409670</v>
      </c>
      <c r="J17" s="86">
        <f t="shared" si="4"/>
        <v>81.933999999999997</v>
      </c>
    </row>
    <row r="18" spans="1:10" ht="15.75">
      <c r="A18" s="115">
        <v>2.4</v>
      </c>
      <c r="B18" s="26" t="s">
        <v>74</v>
      </c>
      <c r="C18" s="101"/>
      <c r="D18" s="86"/>
      <c r="E18" s="86"/>
      <c r="F18" s="86"/>
      <c r="G18" s="86"/>
      <c r="H18" s="86"/>
      <c r="I18" s="86"/>
      <c r="J18" s="86"/>
    </row>
    <row r="19" spans="1:10" ht="15.75">
      <c r="A19" s="114">
        <v>2.5</v>
      </c>
      <c r="B19" s="26" t="s">
        <v>75</v>
      </c>
      <c r="C19" s="101"/>
      <c r="D19" s="86"/>
      <c r="E19" s="86"/>
      <c r="F19" s="86"/>
      <c r="G19" s="86"/>
      <c r="H19" s="86"/>
      <c r="I19" s="86"/>
      <c r="J19" s="86"/>
    </row>
    <row r="20" spans="1:10" ht="15.75">
      <c r="A20" s="109">
        <v>3</v>
      </c>
      <c r="B20" s="27" t="s">
        <v>80</v>
      </c>
      <c r="C20" s="102">
        <f>SUM(C21:C34)</f>
        <v>19021000</v>
      </c>
      <c r="D20" s="102">
        <f>SUM(D21:D34)</f>
        <v>15826138</v>
      </c>
      <c r="E20" s="100">
        <f>+D20/C20*100</f>
        <v>83.203501393196987</v>
      </c>
      <c r="F20" s="102">
        <f>SUM(F21:F34)</f>
        <v>3194862</v>
      </c>
      <c r="G20" s="102">
        <f>SUM(G21:G34)</f>
        <v>14300</v>
      </c>
      <c r="H20" s="100">
        <f>+G20/F20*100</f>
        <v>0.44759366758251212</v>
      </c>
      <c r="I20" s="102">
        <f>SUM(I21:I34)</f>
        <v>3180562</v>
      </c>
      <c r="J20" s="100">
        <f>+I20/C20*100</f>
        <v>16.721318542663372</v>
      </c>
    </row>
    <row r="21" spans="1:10" ht="31.5">
      <c r="A21" s="107">
        <v>3.1</v>
      </c>
      <c r="B21" s="28" t="s">
        <v>81</v>
      </c>
      <c r="C21" s="101">
        <v>44000</v>
      </c>
      <c r="D21" s="86">
        <v>0</v>
      </c>
      <c r="E21" s="86">
        <f t="shared" si="0"/>
        <v>0</v>
      </c>
      <c r="F21" s="86">
        <f t="shared" si="1"/>
        <v>44000</v>
      </c>
      <c r="G21" s="86"/>
      <c r="H21" s="86">
        <f t="shared" si="2"/>
        <v>0</v>
      </c>
      <c r="I21" s="86">
        <f t="shared" si="3"/>
        <v>44000</v>
      </c>
      <c r="J21" s="86">
        <f t="shared" si="4"/>
        <v>100</v>
      </c>
    </row>
    <row r="22" spans="1:10" ht="31.5">
      <c r="A22" s="107">
        <v>3.2</v>
      </c>
      <c r="B22" s="28" t="s">
        <v>82</v>
      </c>
      <c r="C22" s="101">
        <v>500000</v>
      </c>
      <c r="D22" s="86">
        <v>0</v>
      </c>
      <c r="E22" s="86">
        <f t="shared" si="0"/>
        <v>0</v>
      </c>
      <c r="F22" s="86">
        <f t="shared" si="1"/>
        <v>500000</v>
      </c>
      <c r="G22" s="86"/>
      <c r="H22" s="86">
        <f t="shared" si="2"/>
        <v>0</v>
      </c>
      <c r="I22" s="86">
        <f t="shared" si="3"/>
        <v>500000</v>
      </c>
      <c r="J22" s="86">
        <f t="shared" si="4"/>
        <v>100</v>
      </c>
    </row>
    <row r="23" spans="1:10" ht="15.75">
      <c r="A23" s="107">
        <v>3.3</v>
      </c>
      <c r="B23" s="28" t="s">
        <v>83</v>
      </c>
      <c r="C23" s="101">
        <v>900000</v>
      </c>
      <c r="D23" s="86">
        <v>856000</v>
      </c>
      <c r="E23" s="86">
        <f t="shared" si="0"/>
        <v>95.111111111111114</v>
      </c>
      <c r="F23" s="86">
        <f t="shared" si="1"/>
        <v>44000</v>
      </c>
      <c r="G23" s="86"/>
      <c r="H23" s="86">
        <f t="shared" si="2"/>
        <v>0</v>
      </c>
      <c r="I23" s="86">
        <f t="shared" si="3"/>
        <v>44000</v>
      </c>
      <c r="J23" s="86">
        <f t="shared" si="4"/>
        <v>4.8888888888888893</v>
      </c>
    </row>
    <row r="24" spans="1:10" ht="15.75">
      <c r="A24" s="107">
        <v>3.4</v>
      </c>
      <c r="B24" s="28" t="s">
        <v>84</v>
      </c>
      <c r="C24" s="101">
        <v>480000</v>
      </c>
      <c r="D24" s="86">
        <v>216255</v>
      </c>
      <c r="E24" s="86">
        <f t="shared" si="0"/>
        <v>45.053125000000001</v>
      </c>
      <c r="F24" s="86">
        <f t="shared" si="1"/>
        <v>263745</v>
      </c>
      <c r="G24" s="86"/>
      <c r="H24" s="86">
        <f t="shared" si="2"/>
        <v>0</v>
      </c>
      <c r="I24" s="86">
        <f t="shared" si="3"/>
        <v>263745</v>
      </c>
      <c r="J24" s="86">
        <f t="shared" si="4"/>
        <v>54.946874999999991</v>
      </c>
    </row>
    <row r="25" spans="1:10" ht="15.75">
      <c r="A25" s="107">
        <v>3.5</v>
      </c>
      <c r="B25" s="28" t="s">
        <v>85</v>
      </c>
      <c r="C25" s="101">
        <v>240000</v>
      </c>
      <c r="D25" s="86">
        <v>196605</v>
      </c>
      <c r="E25" s="86">
        <f t="shared" si="0"/>
        <v>81.918749999999989</v>
      </c>
      <c r="F25" s="86">
        <f t="shared" si="1"/>
        <v>43395</v>
      </c>
      <c r="G25" s="86"/>
      <c r="H25" s="86">
        <f t="shared" si="2"/>
        <v>0</v>
      </c>
      <c r="I25" s="86">
        <f t="shared" si="3"/>
        <v>43395</v>
      </c>
      <c r="J25" s="86">
        <f t="shared" si="4"/>
        <v>18.081249999999997</v>
      </c>
    </row>
    <row r="26" spans="1:10" ht="15.75">
      <c r="A26" s="107">
        <v>3.6</v>
      </c>
      <c r="B26" s="28" t="s">
        <v>86</v>
      </c>
      <c r="C26" s="101">
        <v>1500000</v>
      </c>
      <c r="D26" s="86">
        <v>1158251</v>
      </c>
      <c r="E26" s="86">
        <f t="shared" si="0"/>
        <v>77.216733333333337</v>
      </c>
      <c r="F26" s="86">
        <f t="shared" si="1"/>
        <v>341749</v>
      </c>
      <c r="G26" s="86"/>
      <c r="H26" s="86">
        <f t="shared" si="2"/>
        <v>0</v>
      </c>
      <c r="I26" s="86">
        <f t="shared" si="3"/>
        <v>341749</v>
      </c>
      <c r="J26" s="86">
        <f t="shared" si="4"/>
        <v>22.783266666666666</v>
      </c>
    </row>
    <row r="27" spans="1:10" ht="15.75">
      <c r="A27" s="107">
        <v>3.7</v>
      </c>
      <c r="B27" s="28" t="s">
        <v>87</v>
      </c>
      <c r="C27" s="101">
        <v>600000</v>
      </c>
      <c r="D27" s="86">
        <v>386731</v>
      </c>
      <c r="E27" s="86">
        <f t="shared" si="0"/>
        <v>64.455166666666656</v>
      </c>
      <c r="F27" s="86">
        <f t="shared" si="1"/>
        <v>213269</v>
      </c>
      <c r="G27" s="86"/>
      <c r="H27" s="86">
        <f t="shared" si="2"/>
        <v>0</v>
      </c>
      <c r="I27" s="86">
        <f t="shared" si="3"/>
        <v>213269</v>
      </c>
      <c r="J27" s="86">
        <f t="shared" si="4"/>
        <v>35.54483333333333</v>
      </c>
    </row>
    <row r="28" spans="1:10" ht="31.5">
      <c r="A28" s="107">
        <v>3.8</v>
      </c>
      <c r="B28" s="28" t="s">
        <v>88</v>
      </c>
      <c r="C28" s="101">
        <v>420000</v>
      </c>
      <c r="D28" s="86">
        <v>320908</v>
      </c>
      <c r="E28" s="86">
        <f t="shared" si="0"/>
        <v>76.406666666666666</v>
      </c>
      <c r="F28" s="86">
        <f t="shared" si="1"/>
        <v>99092</v>
      </c>
      <c r="G28" s="86"/>
      <c r="H28" s="86">
        <f t="shared" si="2"/>
        <v>0</v>
      </c>
      <c r="I28" s="86">
        <f t="shared" si="3"/>
        <v>99092</v>
      </c>
      <c r="J28" s="86">
        <f t="shared" si="4"/>
        <v>23.593333333333334</v>
      </c>
    </row>
    <row r="29" spans="1:10" ht="31.5">
      <c r="A29" s="107">
        <v>3.9</v>
      </c>
      <c r="B29" s="28" t="s">
        <v>89</v>
      </c>
      <c r="C29" s="101">
        <v>200000</v>
      </c>
      <c r="D29" s="86">
        <v>93540</v>
      </c>
      <c r="E29" s="86">
        <f t="shared" si="0"/>
        <v>46.77</v>
      </c>
      <c r="F29" s="86">
        <f t="shared" si="1"/>
        <v>106460</v>
      </c>
      <c r="G29" s="86"/>
      <c r="H29" s="86">
        <f t="shared" si="2"/>
        <v>0</v>
      </c>
      <c r="I29" s="86">
        <f t="shared" si="3"/>
        <v>106460</v>
      </c>
      <c r="J29" s="86">
        <f t="shared" si="4"/>
        <v>53.23</v>
      </c>
    </row>
    <row r="30" spans="1:10" ht="31.5">
      <c r="A30" s="111">
        <v>3.1</v>
      </c>
      <c r="B30" s="28" t="s">
        <v>90</v>
      </c>
      <c r="C30" s="101">
        <v>1000000</v>
      </c>
      <c r="D30" s="86">
        <v>712306</v>
      </c>
      <c r="E30" s="86">
        <f t="shared" si="0"/>
        <v>71.230599999999995</v>
      </c>
      <c r="F30" s="86">
        <f t="shared" si="1"/>
        <v>287694</v>
      </c>
      <c r="G30" s="86">
        <v>14300</v>
      </c>
      <c r="H30" s="86">
        <f t="shared" si="2"/>
        <v>4.9705589967117838</v>
      </c>
      <c r="I30" s="86">
        <f t="shared" si="3"/>
        <v>273394</v>
      </c>
      <c r="J30" s="86">
        <f t="shared" si="4"/>
        <v>27.339400000000001</v>
      </c>
    </row>
    <row r="31" spans="1:10" ht="47.25">
      <c r="A31" s="111">
        <v>3.11</v>
      </c>
      <c r="B31" s="28" t="s">
        <v>91</v>
      </c>
      <c r="C31" s="101">
        <v>8160000</v>
      </c>
      <c r="D31" s="86">
        <v>7160825</v>
      </c>
      <c r="E31" s="86">
        <f t="shared" si="0"/>
        <v>87.755208333333329</v>
      </c>
      <c r="F31" s="86">
        <f t="shared" si="1"/>
        <v>999175</v>
      </c>
      <c r="G31" s="86"/>
      <c r="H31" s="86">
        <f t="shared" si="2"/>
        <v>0</v>
      </c>
      <c r="I31" s="86">
        <f t="shared" si="3"/>
        <v>999175</v>
      </c>
      <c r="J31" s="86">
        <f t="shared" si="4"/>
        <v>12.244791666666668</v>
      </c>
    </row>
    <row r="32" spans="1:10" ht="63">
      <c r="A32" s="111">
        <v>3.12</v>
      </c>
      <c r="B32" s="28" t="s">
        <v>92</v>
      </c>
      <c r="C32" s="101">
        <v>4320000</v>
      </c>
      <c r="D32" s="86">
        <v>4200360</v>
      </c>
      <c r="E32" s="86">
        <f t="shared" si="0"/>
        <v>97.230555555555554</v>
      </c>
      <c r="F32" s="86">
        <f t="shared" si="1"/>
        <v>119640</v>
      </c>
      <c r="G32" s="86"/>
      <c r="H32" s="86">
        <f t="shared" si="2"/>
        <v>0</v>
      </c>
      <c r="I32" s="86">
        <f t="shared" si="3"/>
        <v>119640</v>
      </c>
      <c r="J32" s="86">
        <f t="shared" si="4"/>
        <v>2.7694444444444444</v>
      </c>
    </row>
    <row r="33" spans="1:10" ht="31.5">
      <c r="A33" s="111">
        <v>3.13</v>
      </c>
      <c r="B33" s="26" t="s">
        <v>230</v>
      </c>
      <c r="C33" s="101">
        <v>432000</v>
      </c>
      <c r="D33" s="86">
        <v>399902</v>
      </c>
      <c r="E33" s="86">
        <f t="shared" si="0"/>
        <v>92.569907407407399</v>
      </c>
      <c r="F33" s="86">
        <f t="shared" si="1"/>
        <v>32098</v>
      </c>
      <c r="G33" s="86"/>
      <c r="H33" s="86">
        <f t="shared" si="2"/>
        <v>0</v>
      </c>
      <c r="I33" s="86">
        <f t="shared" si="3"/>
        <v>32098</v>
      </c>
      <c r="J33" s="86">
        <f t="shared" si="4"/>
        <v>7.430092592592592</v>
      </c>
    </row>
    <row r="34" spans="1:10" ht="15.75">
      <c r="A34" s="111">
        <v>3.14</v>
      </c>
      <c r="B34" s="26" t="str">
        <f>+'[1]Budget Template'!$B$41</f>
        <v>Annual district level interface</v>
      </c>
      <c r="C34" s="101">
        <v>225000</v>
      </c>
      <c r="D34" s="86">
        <v>124455</v>
      </c>
      <c r="E34" s="86">
        <f t="shared" si="0"/>
        <v>55.31333333333334</v>
      </c>
      <c r="F34" s="86">
        <f t="shared" si="1"/>
        <v>100545</v>
      </c>
      <c r="G34" s="86"/>
      <c r="H34" s="86">
        <f t="shared" si="2"/>
        <v>0</v>
      </c>
      <c r="I34" s="86">
        <f t="shared" si="3"/>
        <v>100545</v>
      </c>
      <c r="J34" s="86">
        <f t="shared" si="4"/>
        <v>44.686666666666667</v>
      </c>
    </row>
    <row r="35" spans="1:10" ht="28.5" customHeight="1">
      <c r="A35" s="110">
        <v>4</v>
      </c>
      <c r="B35" s="27" t="s">
        <v>93</v>
      </c>
      <c r="C35" s="102">
        <f>SUM(C36:C41)</f>
        <v>12385000</v>
      </c>
      <c r="D35" s="102">
        <f>SUM(D36:D41)</f>
        <v>3474558</v>
      </c>
      <c r="E35" s="100">
        <f>+D35/C35*100</f>
        <v>28.054566007266857</v>
      </c>
      <c r="F35" s="102">
        <f>SUM(F36:F41)</f>
        <v>8910442</v>
      </c>
      <c r="G35" s="102">
        <f>SUM(G36:G41)</f>
        <v>96220</v>
      </c>
      <c r="H35" s="100">
        <f>+G35/F35*100</f>
        <v>1.0798566445974285</v>
      </c>
      <c r="I35" s="102">
        <f>SUM(I36:I41)</f>
        <v>8814222</v>
      </c>
      <c r="J35" s="100">
        <f>+I35/C35*100</f>
        <v>71.168526443278154</v>
      </c>
    </row>
    <row r="36" spans="1:10" ht="15.75">
      <c r="A36" s="108">
        <v>4.0999999999999996</v>
      </c>
      <c r="B36" s="26" t="s">
        <v>94</v>
      </c>
      <c r="C36" s="101">
        <v>960000</v>
      </c>
      <c r="D36" s="86">
        <v>231600</v>
      </c>
      <c r="E36" s="86">
        <f t="shared" si="0"/>
        <v>24.125</v>
      </c>
      <c r="F36" s="86">
        <f t="shared" si="1"/>
        <v>728400</v>
      </c>
      <c r="G36" s="86">
        <v>6000</v>
      </c>
      <c r="H36" s="86">
        <f t="shared" si="2"/>
        <v>0.82372322899505768</v>
      </c>
      <c r="I36" s="86">
        <f t="shared" si="3"/>
        <v>722400</v>
      </c>
      <c r="J36" s="86">
        <f t="shared" si="4"/>
        <v>75.25</v>
      </c>
    </row>
    <row r="37" spans="1:10" ht="31.5">
      <c r="A37" s="108">
        <v>4.2</v>
      </c>
      <c r="B37" s="26" t="s">
        <v>95</v>
      </c>
      <c r="C37" s="101">
        <v>9900000</v>
      </c>
      <c r="D37" s="86">
        <v>2571411</v>
      </c>
      <c r="E37" s="86">
        <f t="shared" si="0"/>
        <v>25.973848484848482</v>
      </c>
      <c r="F37" s="86">
        <f t="shared" si="1"/>
        <v>7328589</v>
      </c>
      <c r="G37" s="86"/>
      <c r="H37" s="86">
        <f t="shared" si="2"/>
        <v>0</v>
      </c>
      <c r="I37" s="86">
        <f t="shared" si="3"/>
        <v>7328589</v>
      </c>
      <c r="J37" s="86">
        <f t="shared" si="4"/>
        <v>74.026151515151511</v>
      </c>
    </row>
    <row r="38" spans="1:10" ht="31.5" customHeight="1">
      <c r="A38" s="108">
        <v>4.3</v>
      </c>
      <c r="B38" s="26" t="s">
        <v>96</v>
      </c>
      <c r="C38" s="101">
        <v>1125000</v>
      </c>
      <c r="D38" s="86">
        <v>671547</v>
      </c>
      <c r="E38" s="86">
        <f t="shared" si="0"/>
        <v>59.693066666666674</v>
      </c>
      <c r="F38" s="86">
        <f t="shared" si="1"/>
        <v>453453</v>
      </c>
      <c r="G38" s="86">
        <v>50220</v>
      </c>
      <c r="H38" s="86">
        <f t="shared" si="2"/>
        <v>11.075017697534253</v>
      </c>
      <c r="I38" s="86">
        <f t="shared" si="3"/>
        <v>403233</v>
      </c>
      <c r="J38" s="86">
        <f t="shared" si="4"/>
        <v>35.842933333333335</v>
      </c>
    </row>
    <row r="39" spans="1:10" ht="31.5">
      <c r="A39" s="108">
        <v>4.4000000000000004</v>
      </c>
      <c r="B39" s="28" t="s">
        <v>97</v>
      </c>
      <c r="C39" s="101">
        <v>400000</v>
      </c>
      <c r="D39" s="86">
        <v>0</v>
      </c>
      <c r="E39" s="86">
        <f t="shared" si="0"/>
        <v>0</v>
      </c>
      <c r="F39" s="86">
        <f t="shared" si="1"/>
        <v>400000</v>
      </c>
      <c r="G39" s="86">
        <v>40000</v>
      </c>
      <c r="H39" s="86">
        <f t="shared" si="2"/>
        <v>10</v>
      </c>
      <c r="I39" s="86">
        <f t="shared" si="3"/>
        <v>360000</v>
      </c>
      <c r="J39" s="86">
        <f t="shared" si="4"/>
        <v>90</v>
      </c>
    </row>
    <row r="40" spans="1:10" ht="15.75">
      <c r="A40" s="108">
        <v>4.5</v>
      </c>
      <c r="B40" s="26" t="s">
        <v>74</v>
      </c>
      <c r="C40" s="101"/>
      <c r="D40" s="86"/>
      <c r="E40" s="86"/>
      <c r="F40" s="86"/>
      <c r="G40" s="86"/>
      <c r="H40" s="86"/>
      <c r="I40" s="86"/>
      <c r="J40" s="86"/>
    </row>
    <row r="41" spans="1:10" ht="12" customHeight="1">
      <c r="A41" s="108">
        <v>4.5999999999999996</v>
      </c>
      <c r="B41" s="26" t="s">
        <v>75</v>
      </c>
      <c r="C41" s="101"/>
      <c r="D41" s="86"/>
      <c r="E41" s="86"/>
      <c r="F41" s="86"/>
      <c r="G41" s="86"/>
      <c r="H41" s="86"/>
      <c r="I41" s="86"/>
      <c r="J41" s="86"/>
    </row>
    <row r="42" spans="1:10" ht="15.75">
      <c r="A42" s="109">
        <v>5</v>
      </c>
      <c r="B42" s="29" t="s">
        <v>98</v>
      </c>
      <c r="C42" s="102">
        <f>SUM(C43:C47)</f>
        <v>600000</v>
      </c>
      <c r="D42" s="102">
        <f>SUM(D43:D47)</f>
        <v>23760</v>
      </c>
      <c r="E42" s="100">
        <f>+D42/C42*100</f>
        <v>3.9600000000000004</v>
      </c>
      <c r="F42" s="102">
        <f>SUM(F43:F47)</f>
        <v>576240</v>
      </c>
      <c r="G42" s="102">
        <f>SUM(G43:G47)</f>
        <v>0</v>
      </c>
      <c r="H42" s="100">
        <f>SUM(H43:H45)</f>
        <v>0</v>
      </c>
      <c r="I42" s="102">
        <f>SUM(I43:I47)</f>
        <v>576240</v>
      </c>
      <c r="J42" s="100">
        <f>+I42/C42*100</f>
        <v>96.04</v>
      </c>
    </row>
    <row r="43" spans="1:10" ht="15.75">
      <c r="A43" s="108">
        <v>5.0999999999999996</v>
      </c>
      <c r="B43" s="26" t="s">
        <v>99</v>
      </c>
      <c r="C43" s="101">
        <v>250000</v>
      </c>
      <c r="D43" s="86">
        <v>16760</v>
      </c>
      <c r="E43" s="86">
        <f t="shared" si="0"/>
        <v>6.7040000000000006</v>
      </c>
      <c r="F43" s="86">
        <f t="shared" si="1"/>
        <v>233240</v>
      </c>
      <c r="G43" s="86"/>
      <c r="H43" s="86">
        <f t="shared" si="2"/>
        <v>0</v>
      </c>
      <c r="I43" s="86">
        <f t="shared" si="3"/>
        <v>233240</v>
      </c>
      <c r="J43" s="86">
        <f t="shared" si="4"/>
        <v>93.296000000000006</v>
      </c>
    </row>
    <row r="44" spans="1:10" ht="31.5">
      <c r="A44" s="108">
        <v>5.2</v>
      </c>
      <c r="B44" s="26" t="s">
        <v>100</v>
      </c>
      <c r="C44" s="101">
        <v>150000</v>
      </c>
      <c r="D44" s="86">
        <v>7000</v>
      </c>
      <c r="E44" s="86">
        <f t="shared" si="0"/>
        <v>4.666666666666667</v>
      </c>
      <c r="F44" s="86">
        <f t="shared" si="1"/>
        <v>143000</v>
      </c>
      <c r="G44" s="86"/>
      <c r="H44" s="86">
        <f t="shared" si="2"/>
        <v>0</v>
      </c>
      <c r="I44" s="86">
        <f t="shared" si="3"/>
        <v>143000</v>
      </c>
      <c r="J44" s="86">
        <f t="shared" si="4"/>
        <v>95.333333333333343</v>
      </c>
    </row>
    <row r="45" spans="1:10" ht="15.75">
      <c r="A45" s="108">
        <v>5.3</v>
      </c>
      <c r="B45" s="26" t="s">
        <v>101</v>
      </c>
      <c r="C45" s="101">
        <v>200000</v>
      </c>
      <c r="D45" s="86">
        <v>0</v>
      </c>
      <c r="E45" s="86">
        <f t="shared" si="0"/>
        <v>0</v>
      </c>
      <c r="F45" s="86">
        <f t="shared" si="1"/>
        <v>200000</v>
      </c>
      <c r="G45" s="86"/>
      <c r="H45" s="86">
        <f t="shared" si="2"/>
        <v>0</v>
      </c>
      <c r="I45" s="86">
        <f t="shared" si="3"/>
        <v>200000</v>
      </c>
      <c r="J45" s="86">
        <f t="shared" si="4"/>
        <v>100</v>
      </c>
    </row>
    <row r="46" spans="1:10" ht="15.75">
      <c r="A46" s="108">
        <v>5.4</v>
      </c>
      <c r="B46" s="26" t="s">
        <v>74</v>
      </c>
      <c r="C46" s="101"/>
      <c r="D46" s="86"/>
      <c r="E46" s="86"/>
      <c r="F46" s="86"/>
      <c r="G46" s="86"/>
      <c r="H46" s="86"/>
      <c r="I46" s="86"/>
      <c r="J46" s="86"/>
    </row>
    <row r="47" spans="1:10" ht="15.75">
      <c r="A47" s="108">
        <v>5.5</v>
      </c>
      <c r="B47" s="26" t="s">
        <v>75</v>
      </c>
      <c r="C47" s="101"/>
      <c r="D47" s="86"/>
      <c r="E47" s="86"/>
      <c r="F47" s="86"/>
      <c r="G47" s="86"/>
      <c r="H47" s="86"/>
      <c r="I47" s="86"/>
      <c r="J47" s="86"/>
    </row>
    <row r="48" spans="1:10" ht="15.75">
      <c r="A48" s="109">
        <v>6</v>
      </c>
      <c r="B48" s="29" t="s">
        <v>102</v>
      </c>
      <c r="C48" s="102">
        <f>SUM(C49:C55)</f>
        <v>5680000</v>
      </c>
      <c r="D48" s="102">
        <f>SUM(D49:D55)</f>
        <v>4586207</v>
      </c>
      <c r="E48" s="100">
        <f>+D48/C48*100</f>
        <v>80.743080985915498</v>
      </c>
      <c r="F48" s="102">
        <f>SUM(F49:F55)</f>
        <v>1093793</v>
      </c>
      <c r="G48" s="102">
        <f>SUM(G49:G55)</f>
        <v>2307.25</v>
      </c>
      <c r="H48" s="100">
        <f>+G48/F48*100</f>
        <v>0.21094027846219532</v>
      </c>
      <c r="I48" s="102">
        <f>SUM(I49:I55)</f>
        <v>1091485.75</v>
      </c>
      <c r="J48" s="100">
        <f>+I48/C48*100</f>
        <v>19.216298415492957</v>
      </c>
    </row>
    <row r="49" spans="1:10" ht="15.75">
      <c r="A49" s="108">
        <v>6.1</v>
      </c>
      <c r="B49" s="26" t="s">
        <v>103</v>
      </c>
      <c r="C49" s="101">
        <v>180000</v>
      </c>
      <c r="D49" s="86">
        <v>147622</v>
      </c>
      <c r="E49" s="86">
        <f t="shared" si="0"/>
        <v>82.012222222222221</v>
      </c>
      <c r="F49" s="86">
        <f t="shared" si="1"/>
        <v>32378</v>
      </c>
      <c r="G49" s="103"/>
      <c r="H49" s="86">
        <f t="shared" si="2"/>
        <v>0</v>
      </c>
      <c r="I49" s="86">
        <f t="shared" si="3"/>
        <v>32378</v>
      </c>
      <c r="J49" s="86">
        <f t="shared" si="4"/>
        <v>17.987777777777776</v>
      </c>
    </row>
    <row r="50" spans="1:10" ht="15.75">
      <c r="A50" s="108">
        <v>6.2</v>
      </c>
      <c r="B50" s="26" t="s">
        <v>104</v>
      </c>
      <c r="C50" s="101">
        <v>160000</v>
      </c>
      <c r="D50" s="86">
        <v>0</v>
      </c>
      <c r="E50" s="86">
        <f t="shared" si="0"/>
        <v>0</v>
      </c>
      <c r="F50" s="86">
        <f t="shared" si="1"/>
        <v>160000</v>
      </c>
      <c r="G50" s="86">
        <v>2250</v>
      </c>
      <c r="H50" s="86">
        <f t="shared" si="2"/>
        <v>1.40625</v>
      </c>
      <c r="I50" s="86">
        <f t="shared" si="3"/>
        <v>157750</v>
      </c>
      <c r="J50" s="86">
        <f t="shared" si="4"/>
        <v>98.59375</v>
      </c>
    </row>
    <row r="51" spans="1:10" ht="15.75">
      <c r="A51" s="108">
        <v>6.3</v>
      </c>
      <c r="B51" s="26" t="s">
        <v>105</v>
      </c>
      <c r="C51" s="101">
        <v>280000</v>
      </c>
      <c r="D51" s="86">
        <v>0</v>
      </c>
      <c r="E51" s="86">
        <f t="shared" si="0"/>
        <v>0</v>
      </c>
      <c r="F51" s="86">
        <f t="shared" si="1"/>
        <v>280000</v>
      </c>
      <c r="G51" s="86"/>
      <c r="H51" s="86">
        <f t="shared" si="2"/>
        <v>0</v>
      </c>
      <c r="I51" s="86">
        <f t="shared" si="3"/>
        <v>280000</v>
      </c>
      <c r="J51" s="86">
        <f t="shared" si="4"/>
        <v>100</v>
      </c>
    </row>
    <row r="52" spans="1:10" ht="15.75">
      <c r="A52" s="108">
        <v>6.4</v>
      </c>
      <c r="B52" s="26" t="s">
        <v>106</v>
      </c>
      <c r="C52" s="101">
        <v>500000</v>
      </c>
      <c r="D52" s="86">
        <v>459895</v>
      </c>
      <c r="E52" s="86">
        <f t="shared" si="0"/>
        <v>91.978999999999999</v>
      </c>
      <c r="F52" s="86">
        <f t="shared" si="1"/>
        <v>40105</v>
      </c>
      <c r="G52" s="86"/>
      <c r="H52" s="86">
        <f t="shared" si="2"/>
        <v>0</v>
      </c>
      <c r="I52" s="86">
        <f t="shared" si="3"/>
        <v>40105</v>
      </c>
      <c r="J52" s="86">
        <f t="shared" si="4"/>
        <v>8.0210000000000008</v>
      </c>
    </row>
    <row r="53" spans="1:10" ht="15.75">
      <c r="A53" s="108">
        <v>6.5</v>
      </c>
      <c r="B53" s="26" t="s">
        <v>107</v>
      </c>
      <c r="C53" s="101">
        <v>600000</v>
      </c>
      <c r="D53" s="86">
        <v>366094</v>
      </c>
      <c r="E53" s="86">
        <f t="shared" si="0"/>
        <v>61.015666666666668</v>
      </c>
      <c r="F53" s="86">
        <f t="shared" si="1"/>
        <v>233906</v>
      </c>
      <c r="G53" s="86"/>
      <c r="H53" s="86">
        <f t="shared" si="2"/>
        <v>0</v>
      </c>
      <c r="I53" s="86">
        <f t="shared" si="3"/>
        <v>233906</v>
      </c>
      <c r="J53" s="86">
        <f t="shared" si="4"/>
        <v>38.984333333333332</v>
      </c>
    </row>
    <row r="54" spans="1:10" ht="25.5">
      <c r="A54" s="108">
        <v>6.6</v>
      </c>
      <c r="B54" s="55" t="s">
        <v>231</v>
      </c>
      <c r="C54" s="101">
        <v>3600000</v>
      </c>
      <c r="D54" s="86">
        <v>3407540</v>
      </c>
      <c r="E54" s="86">
        <f t="shared" si="0"/>
        <v>94.653888888888886</v>
      </c>
      <c r="F54" s="86">
        <f t="shared" si="1"/>
        <v>192460</v>
      </c>
      <c r="G54" s="118">
        <v>57.25</v>
      </c>
      <c r="H54" s="86">
        <f t="shared" si="2"/>
        <v>2.9746440818871456E-2</v>
      </c>
      <c r="I54" s="86">
        <f t="shared" si="3"/>
        <v>192402.75</v>
      </c>
      <c r="J54" s="86">
        <f t="shared" si="4"/>
        <v>5.3445208333333332</v>
      </c>
    </row>
    <row r="55" spans="1:10" ht="15.75">
      <c r="A55" s="108">
        <v>6.7</v>
      </c>
      <c r="B55" s="55" t="s">
        <v>232</v>
      </c>
      <c r="C55" s="101">
        <v>360000</v>
      </c>
      <c r="D55" s="86">
        <v>205056</v>
      </c>
      <c r="E55" s="86">
        <f t="shared" si="0"/>
        <v>56.96</v>
      </c>
      <c r="F55" s="86">
        <f t="shared" si="1"/>
        <v>154944</v>
      </c>
      <c r="G55" s="86"/>
      <c r="H55" s="86">
        <f t="shared" si="2"/>
        <v>0</v>
      </c>
      <c r="I55" s="86">
        <f t="shared" si="3"/>
        <v>154944</v>
      </c>
      <c r="J55" s="86">
        <f t="shared" si="4"/>
        <v>43.04</v>
      </c>
    </row>
    <row r="56" spans="1:10" ht="47.25">
      <c r="A56" s="109">
        <v>7</v>
      </c>
      <c r="B56" s="29" t="s">
        <v>108</v>
      </c>
      <c r="C56" s="102">
        <f>SUM(C57:C62)</f>
        <v>2067000</v>
      </c>
      <c r="D56" s="102">
        <f>SUM(D57:D62)</f>
        <v>1380875.75</v>
      </c>
      <c r="E56" s="100">
        <f>+D56/C56*100</f>
        <v>66.805793420416066</v>
      </c>
      <c r="F56" s="102">
        <f>SUM(F57:F62)</f>
        <v>686124.25</v>
      </c>
      <c r="G56" s="102">
        <f>SUM(G57:G61)</f>
        <v>0</v>
      </c>
      <c r="H56" s="100">
        <f>+G56/F56*100</f>
        <v>0</v>
      </c>
      <c r="I56" s="102">
        <f>SUM(I57:I62)</f>
        <v>686124.25</v>
      </c>
      <c r="J56" s="100">
        <f>+I56/C56*100</f>
        <v>33.194206579583941</v>
      </c>
    </row>
    <row r="57" spans="1:10" ht="15.75">
      <c r="A57" s="108">
        <v>7.1</v>
      </c>
      <c r="B57" s="28" t="s">
        <v>109</v>
      </c>
      <c r="C57" s="101">
        <v>1134000</v>
      </c>
      <c r="D57" s="86">
        <v>1022000</v>
      </c>
      <c r="E57" s="86">
        <f t="shared" si="0"/>
        <v>90.123456790123456</v>
      </c>
      <c r="F57" s="86">
        <f t="shared" si="1"/>
        <v>112000</v>
      </c>
      <c r="G57" s="86"/>
      <c r="H57" s="86">
        <f t="shared" si="2"/>
        <v>0</v>
      </c>
      <c r="I57" s="86">
        <f t="shared" si="3"/>
        <v>112000</v>
      </c>
      <c r="J57" s="86">
        <f t="shared" si="4"/>
        <v>9.8765432098765427</v>
      </c>
    </row>
    <row r="58" spans="1:10" ht="15.75">
      <c r="A58" s="108">
        <v>7.2</v>
      </c>
      <c r="B58" s="26" t="s">
        <v>110</v>
      </c>
      <c r="C58" s="101">
        <v>648000</v>
      </c>
      <c r="D58" s="86">
        <v>181421</v>
      </c>
      <c r="E58" s="86">
        <f t="shared" si="0"/>
        <v>27.997067901234569</v>
      </c>
      <c r="F58" s="86">
        <f t="shared" si="1"/>
        <v>466579</v>
      </c>
      <c r="G58" s="86"/>
      <c r="H58" s="86">
        <f t="shared" si="2"/>
        <v>0</v>
      </c>
      <c r="I58" s="86">
        <f t="shared" si="3"/>
        <v>466579</v>
      </c>
      <c r="J58" s="86">
        <f t="shared" si="4"/>
        <v>72.002932098765442</v>
      </c>
    </row>
    <row r="59" spans="1:10" ht="15.75">
      <c r="A59" s="108">
        <v>7.3</v>
      </c>
      <c r="B59" s="28" t="s">
        <v>111</v>
      </c>
      <c r="C59" s="101">
        <v>144000</v>
      </c>
      <c r="D59" s="86">
        <v>64094.75</v>
      </c>
      <c r="E59" s="86">
        <f t="shared" si="0"/>
        <v>44.510243055555556</v>
      </c>
      <c r="F59" s="86">
        <f t="shared" si="1"/>
        <v>79905.25</v>
      </c>
      <c r="G59" s="86"/>
      <c r="H59" s="86">
        <f t="shared" si="2"/>
        <v>0</v>
      </c>
      <c r="I59" s="86">
        <f t="shared" si="3"/>
        <v>79905.25</v>
      </c>
      <c r="J59" s="86">
        <f t="shared" si="4"/>
        <v>55.489756944444444</v>
      </c>
    </row>
    <row r="60" spans="1:10" ht="15.75">
      <c r="A60" s="108">
        <v>7.4</v>
      </c>
      <c r="B60" s="28" t="s">
        <v>112</v>
      </c>
      <c r="C60" s="101">
        <v>36000</v>
      </c>
      <c r="D60" s="86">
        <v>23360</v>
      </c>
      <c r="E60" s="86">
        <f t="shared" si="0"/>
        <v>64.888888888888886</v>
      </c>
      <c r="F60" s="86">
        <f t="shared" si="1"/>
        <v>12640</v>
      </c>
      <c r="G60" s="86">
        <v>0</v>
      </c>
      <c r="H60" s="86">
        <f t="shared" si="2"/>
        <v>0</v>
      </c>
      <c r="I60" s="86">
        <f t="shared" si="3"/>
        <v>12640</v>
      </c>
      <c r="J60" s="86">
        <f t="shared" si="4"/>
        <v>35.111111111111107</v>
      </c>
    </row>
    <row r="61" spans="1:10" ht="15.75">
      <c r="A61" s="108">
        <v>7.5</v>
      </c>
      <c r="B61" s="56" t="s">
        <v>233</v>
      </c>
      <c r="C61" s="101">
        <v>105000</v>
      </c>
      <c r="D61" s="86">
        <v>90000</v>
      </c>
      <c r="E61" s="86">
        <f t="shared" si="0"/>
        <v>85.714285714285708</v>
      </c>
      <c r="F61" s="86">
        <f t="shared" si="1"/>
        <v>15000</v>
      </c>
      <c r="G61" s="86">
        <v>0</v>
      </c>
      <c r="H61" s="86">
        <f t="shared" si="2"/>
        <v>0</v>
      </c>
      <c r="I61" s="86">
        <f t="shared" si="3"/>
        <v>15000</v>
      </c>
      <c r="J61" s="86">
        <f t="shared" si="4"/>
        <v>14.285714285714285</v>
      </c>
    </row>
    <row r="62" spans="1:10" ht="8.25" hidden="1" customHeight="1">
      <c r="A62" s="59">
        <v>7.6</v>
      </c>
      <c r="B62" s="26" t="s">
        <v>75</v>
      </c>
      <c r="C62" s="101"/>
      <c r="D62" s="101"/>
      <c r="E62" s="86"/>
      <c r="F62" s="86">
        <f t="shared" si="1"/>
        <v>0</v>
      </c>
      <c r="G62" s="86"/>
      <c r="H62" s="86"/>
      <c r="I62" s="86"/>
      <c r="J62" s="86"/>
    </row>
    <row r="63" spans="1:10" ht="15.75">
      <c r="A63" s="109">
        <v>8</v>
      </c>
      <c r="B63" s="30" t="s">
        <v>113</v>
      </c>
      <c r="C63" s="104">
        <f>+C56+C48+C42+C35+C20+C14+C7</f>
        <v>41943000</v>
      </c>
      <c r="D63" s="104">
        <f>+D56+D48+D42+D35+D20+D14+D7</f>
        <v>26692025.75</v>
      </c>
      <c r="E63" s="105">
        <f>+D63/C63*100</f>
        <v>63.638809217271053</v>
      </c>
      <c r="F63" s="104">
        <f>+F56+F48+F42+F35+F20+F14+F7</f>
        <v>15250974.25</v>
      </c>
      <c r="G63" s="104">
        <f>+G56+G48+G42+G35+G20+G14+G7</f>
        <v>120059.25</v>
      </c>
      <c r="H63" s="105">
        <f>+G63/F63*100</f>
        <v>0.78722347852629804</v>
      </c>
      <c r="I63" s="104">
        <f>+I56+I48+I42+I35+I20+I14+I7</f>
        <v>15130915</v>
      </c>
      <c r="J63" s="105">
        <f>+I63/C63*100</f>
        <v>36.074946951815562</v>
      </c>
    </row>
    <row r="64" spans="1:10">
      <c r="G64" s="58"/>
    </row>
    <row r="65" spans="4:7">
      <c r="D65" s="72"/>
      <c r="G65" s="58"/>
    </row>
    <row r="66" spans="4:7">
      <c r="G66" s="58"/>
    </row>
    <row r="67" spans="4:7">
      <c r="D67" s="76"/>
      <c r="G67" s="58"/>
    </row>
    <row r="68" spans="4:7">
      <c r="D68" s="72"/>
      <c r="G68" s="58"/>
    </row>
    <row r="71" spans="4:7">
      <c r="G71" s="117"/>
    </row>
  </sheetData>
  <mergeCells count="14">
    <mergeCell ref="A2:B2"/>
    <mergeCell ref="C2:J2"/>
    <mergeCell ref="C3:J3"/>
    <mergeCell ref="A3:B3"/>
    <mergeCell ref="G5:G6"/>
    <mergeCell ref="H5:H6"/>
    <mergeCell ref="I5:I6"/>
    <mergeCell ref="J5:J6"/>
    <mergeCell ref="A5:A6"/>
    <mergeCell ref="B5:B6"/>
    <mergeCell ref="C5:C6"/>
    <mergeCell ref="D5:D6"/>
    <mergeCell ref="E5:E6"/>
    <mergeCell ref="F5:F6"/>
  </mergeCells>
  <pageMargins left="0.39370078740157483" right="0.19685039370078741" top="0.59055118110236227" bottom="0.39370078740157483" header="0.39370078740157483" footer="0.19685039370078741"/>
  <pageSetup paperSize="9" scale="85" orientation="landscape" verticalDpi="0" r:id="rId1"/>
  <headerFooter>
    <oddHeader>&amp;RPage &amp;P of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quarterly Progress report</vt:lpstr>
      <vt:lpstr>Summary Physical-no Fill</vt:lpstr>
      <vt:lpstr>Summary Financial</vt:lpstr>
      <vt:lpstr>Quarterly fin. review-detail</vt:lpstr>
      <vt:lpstr>'Quarterly fin. review-detail'!Print_Area</vt:lpstr>
      <vt:lpstr>'Summary Financial'!Print_Area</vt:lpstr>
      <vt:lpstr>'Quarterly fin. review-detail'!Print_Titles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Kartik</cp:lastModifiedBy>
  <cp:lastPrinted>2017-01-29T12:48:07Z</cp:lastPrinted>
  <dcterms:created xsi:type="dcterms:W3CDTF">2011-05-06T01:28:55Z</dcterms:created>
  <dcterms:modified xsi:type="dcterms:W3CDTF">2017-04-17T06:45:06Z</dcterms:modified>
</cp:coreProperties>
</file>